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westbro\Documents\Agent Files\Agency Services Corp\"/>
    </mc:Choice>
  </mc:AlternateContent>
  <xr:revisionPtr revIDLastSave="0" documentId="8_{6FFC8915-5DFD-4FEF-BFB5-4A4FAE011CFB}" xr6:coauthVersionLast="47" xr6:coauthVersionMax="47" xr10:uidLastSave="{00000000-0000-0000-0000-000000000000}"/>
  <bookViews>
    <workbookView xWindow="-120" yWindow="-120" windowWidth="29040" windowHeight="15840" tabRatio="401" xr2:uid="{00000000-000D-0000-FFFF-FFFF00000000}"/>
  </bookViews>
  <sheets>
    <sheet name="PLAN" sheetId="38" r:id="rId1"/>
    <sheet name="List" sheetId="58" state="hidden" r:id="rId2"/>
  </sheets>
  <externalReferences>
    <externalReference r:id="rId3"/>
    <externalReference r:id="rId4"/>
  </externalReferences>
  <definedNames>
    <definedName name="a1profit">#REF!</definedName>
    <definedName name="a1roi">#REF!</definedName>
    <definedName name="a5profit">#REF!</definedName>
    <definedName name="a5roi">#REF!</definedName>
    <definedName name="Adj_LR_Component">#REF!</definedName>
    <definedName name="agent">#REF!</definedName>
    <definedName name="agent1profit">#REF!</definedName>
    <definedName name="agent1roi">#REF!</definedName>
    <definedName name="Agent5profit">#REF!</definedName>
    <definedName name="AGENTCOST">#REF!</definedName>
    <definedName name="agentsold1">#REF!</definedName>
    <definedName name="ainvestment">#REF!</definedName>
    <definedName name="allgrid">#REF!</definedName>
    <definedName name="Analysis_LR_Band">#REF!</definedName>
    <definedName name="Analysis_Volume_Band_Detail">#REF!</definedName>
    <definedName name="Analysis_WP_Growth_Band">#REF!</definedName>
    <definedName name="aquote">#REF!</definedName>
    <definedName name="autoclosevar">[1]HIDDEN!$A$108:$E$115</definedName>
    <definedName name="autosold">#REF!</definedName>
    <definedName name="avepremium">#REF!</definedName>
    <definedName name="BYQTR">[2]KS!$P$2:$P$5</definedName>
    <definedName name="closerate">#REF!</definedName>
    <definedName name="comments">#REF!</definedName>
    <definedName name="commissionrate">#REF!</definedName>
    <definedName name="contAuto">#REF!</definedName>
    <definedName name="Contingent_3YR_LR_Band_Over55">#REF!</definedName>
    <definedName name="Contingent_3YR_LR_Band_Under55">#REF!</definedName>
    <definedName name="Contingent_3YR_Over55_Component">#REF!</definedName>
    <definedName name="Contingent_3YR_Under55_Component">#REF!</definedName>
    <definedName name="Contingent_LR_Band">#REF!</definedName>
    <definedName name="Contingent_Table">#REF!</definedName>
    <definedName name="Contingent_Table_LR">#REF!</definedName>
    <definedName name="Contingent_Table_Volume">#REF!</definedName>
    <definedName name="Contingent_Volume_Band">#REF!</definedName>
    <definedName name="contNBdate">#REF!</definedName>
    <definedName name="conversionrate">#REF!</definedName>
    <definedName name="cost">#REF!</definedName>
    <definedName name="costofsale">#REF!</definedName>
    <definedName name="CostPer">#REF!</definedName>
    <definedName name="costperpolicy">#REF!</definedName>
    <definedName name="_xlnm.Database">OFFSET(#REF!,0,0,COUNTA(#REF!),COUNTA(#REF!))</definedName>
    <definedName name="duration">#REF!</definedName>
    <definedName name="enddate">#REF!</definedName>
    <definedName name="FiveYearAgent">#REF!</definedName>
    <definedName name="FiveYearTravelers">#REF!</definedName>
    <definedName name="FVB">#REF!</definedName>
    <definedName name="gain">#REF!</definedName>
    <definedName name="grid">#REF!</definedName>
    <definedName name="Growth_Component">#REF!</definedName>
    <definedName name="homeclosevar">[1]HIDDEN!$A$120:$E$127</definedName>
    <definedName name="homesold">#REF!</definedName>
    <definedName name="homesold2">#REF!</definedName>
    <definedName name="howpaid1">#REF!</definedName>
    <definedName name="HowPay">#REF!</definedName>
    <definedName name="hquote">#REF!</definedName>
    <definedName name="increment">#REF!</definedName>
    <definedName name="increments">#REF!</definedName>
    <definedName name="keymetrics">#REF!</definedName>
    <definedName name="length">#REF!</definedName>
    <definedName name="lob">#REF!</definedName>
    <definedName name="Loyalty">#REF!</definedName>
    <definedName name="MainObjective">#REF!</definedName>
    <definedName name="master">#REF!</definedName>
    <definedName name="MaxComp">#REF!</definedName>
    <definedName name="Method">#REF!</definedName>
    <definedName name="methodofcontact">#REF!</definedName>
    <definedName name="Name">#REF!</definedName>
    <definedName name="nb">#REF!</definedName>
    <definedName name="nbcommission">#REF!</definedName>
    <definedName name="nbcomssion">#REF!</definedName>
    <definedName name="nblength">#REF!</definedName>
    <definedName name="nbpolicies">#REF!</definedName>
    <definedName name="oquote">#REF!</definedName>
    <definedName name="other">#REF!</definedName>
    <definedName name="otherclosevar">[1]HIDDEN!$A$132:$E$139</definedName>
    <definedName name="othersold2">#REF!</definedName>
    <definedName name="paying">#REF!</definedName>
    <definedName name="plan">#REF!</definedName>
    <definedName name="policies">#REF!</definedName>
    <definedName name="portion">#REF!</definedName>
    <definedName name="premium">#REF!</definedName>
    <definedName name="_xlnm.Print_Area" localSheetId="0">PLAN!$A$1:$L$53</definedName>
    <definedName name="purpmeet">#REF!</definedName>
    <definedName name="qtr">#REF!</definedName>
    <definedName name="quoteclose">#REF!</definedName>
    <definedName name="renewal">#REF!</definedName>
    <definedName name="renewalcommission">#REF!</definedName>
    <definedName name="Requestor">#REF!</definedName>
    <definedName name="responserate">#REF!</definedName>
    <definedName name="result">#REF!</definedName>
    <definedName name="retention">#REF!</definedName>
    <definedName name="retentionrate">#REF!</definedName>
    <definedName name="sclength">#REF!</definedName>
    <definedName name="scpayout">#REF!</definedName>
    <definedName name="se">#REF!</definedName>
    <definedName name="source">#REF!</definedName>
    <definedName name="startdate">#REF!</definedName>
    <definedName name="STATE">#REF!</definedName>
    <definedName name="stdNBOR">#REF!</definedName>
    <definedName name="t1profit">#REF!</definedName>
    <definedName name="t1roi">#REF!</definedName>
    <definedName name="t5profit">#REF!</definedName>
    <definedName name="t5roi">#REF!</definedName>
    <definedName name="tinvestment">#REF!</definedName>
    <definedName name="tools">#REF!</definedName>
    <definedName name="topics">#REF!</definedName>
    <definedName name="tot1profit">#REF!</definedName>
    <definedName name="tot1roi">#REF!</definedName>
    <definedName name="tot5profit">#REF!</definedName>
    <definedName name="tot5roi">#REF!</definedName>
    <definedName name="total">#REF!</definedName>
    <definedName name="totalcost">#REF!</definedName>
    <definedName name="totalinvestment">#REF!</definedName>
    <definedName name="totalsold">#REF!</definedName>
    <definedName name="totinvestment">#REF!</definedName>
    <definedName name="totquote">#REF!</definedName>
    <definedName name="travelers">#REF!</definedName>
    <definedName name="travelers1profit">#REF!</definedName>
    <definedName name="travelers1roi">#REF!</definedName>
    <definedName name="travelers5profit">#REF!</definedName>
    <definedName name="travelerscost">#REF!</definedName>
    <definedName name="TravelersPortion">#REF!</definedName>
    <definedName name="TypeMailing">#REF!</definedName>
    <definedName name="typeofpolicies">#REF!</definedName>
    <definedName name="TypePolicies">#REF!</definedName>
    <definedName name="vendor">#REF!</definedName>
    <definedName name="Volume_Band">#REF!</definedName>
    <definedName name="Volume_Component">#REF!</definedName>
    <definedName name="Volume_Table">#REF!</definedName>
    <definedName name="wherefunds">#REF!</definedName>
    <definedName name="yes">#REF!</definedName>
    <definedName name="yesno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38" l="1"/>
  <c r="K28" i="38"/>
  <c r="K27" i="38"/>
  <c r="G15" i="58"/>
  <c r="H15" i="58"/>
  <c r="I15" i="58"/>
  <c r="I14" i="58"/>
  <c r="I13" i="58"/>
  <c r="H14" i="58"/>
  <c r="H13" i="58"/>
  <c r="G14" i="58"/>
  <c r="G13" i="58"/>
  <c r="F15" i="58"/>
  <c r="F14" i="58"/>
  <c r="F13" i="58"/>
  <c r="E15" i="58"/>
  <c r="E14" i="58"/>
  <c r="E13" i="58"/>
  <c r="G29" i="58"/>
  <c r="H29" i="58"/>
  <c r="G30" i="58"/>
  <c r="H30" i="58"/>
  <c r="G31" i="58"/>
  <c r="H31" i="58"/>
  <c r="G32" i="58"/>
  <c r="H32" i="58"/>
  <c r="G33" i="58"/>
  <c r="H33" i="58"/>
  <c r="G34" i="58"/>
  <c r="H34" i="58"/>
  <c r="G35" i="58"/>
  <c r="H35" i="58"/>
  <c r="G36" i="58"/>
  <c r="H36" i="58"/>
  <c r="G37" i="58"/>
  <c r="H37" i="58"/>
  <c r="G38" i="58"/>
  <c r="H38" i="58"/>
  <c r="G39" i="58"/>
  <c r="H39" i="58"/>
  <c r="G40" i="58"/>
  <c r="H40" i="58"/>
  <c r="G41" i="58"/>
  <c r="H41" i="58"/>
  <c r="G42" i="58"/>
  <c r="H42" i="58"/>
  <c r="H28" i="58"/>
  <c r="G28" i="58"/>
  <c r="B7" i="38"/>
  <c r="B29" i="38" l="1"/>
  <c r="B28" i="38"/>
  <c r="B27" i="38"/>
  <c r="I22" i="38"/>
  <c r="L13" i="38"/>
  <c r="L12" i="38"/>
  <c r="K22" i="38"/>
  <c r="L10" i="38"/>
  <c r="L9" i="38"/>
  <c r="P31" i="38"/>
  <c r="Q31" i="38" s="1"/>
  <c r="R31" i="38" s="1"/>
  <c r="S31" i="38" s="1"/>
  <c r="T31" i="38" s="1"/>
  <c r="U31" i="38" s="1"/>
  <c r="D20" i="38"/>
  <c r="F20" i="38" s="1"/>
  <c r="L20" i="38" s="1"/>
  <c r="D21" i="38" l="1"/>
  <c r="E21" i="38"/>
  <c r="J21" i="38" s="1"/>
  <c r="D19" i="38"/>
  <c r="E19" i="38"/>
  <c r="J19" i="38" s="1"/>
  <c r="E20" i="38"/>
  <c r="J20" i="38" s="1"/>
  <c r="B22" i="38"/>
  <c r="C22" i="38" s="1"/>
  <c r="F19" i="38" l="1"/>
  <c r="L19" i="38" s="1"/>
  <c r="F21" i="38"/>
  <c r="L21" i="38" s="1"/>
  <c r="E22" i="38"/>
  <c r="D22" i="38"/>
  <c r="J22" i="38" l="1"/>
  <c r="L22" i="38"/>
  <c r="F22" i="38"/>
  <c r="C29" i="38" l="1"/>
  <c r="H29" i="38"/>
  <c r="C28" i="38"/>
  <c r="H28" i="38"/>
  <c r="C27" i="38"/>
  <c r="H27" i="38"/>
  <c r="P30" i="38"/>
  <c r="Q30" i="38" s="1"/>
  <c r="R30" i="38" s="1"/>
  <c r="S30" i="38" s="1"/>
  <c r="T30" i="38" s="1"/>
  <c r="U30" i="38" s="1"/>
  <c r="P32" i="38"/>
  <c r="Q32" i="38" s="1"/>
  <c r="R32" i="38" s="1"/>
  <c r="S32" i="38" s="1"/>
  <c r="T32" i="38" s="1"/>
  <c r="U32" i="38" s="1"/>
  <c r="F30" i="38"/>
  <c r="B30" i="38"/>
  <c r="E27" i="38" l="1"/>
  <c r="I27" i="38" s="1"/>
  <c r="J27" i="38" s="1"/>
  <c r="E29" i="38"/>
  <c r="C30" i="38"/>
  <c r="E28" i="38"/>
  <c r="I28" i="38" s="1"/>
  <c r="H30" i="38"/>
  <c r="G30" i="38" s="1"/>
  <c r="I29" i="38" l="1"/>
  <c r="J29" i="38" s="1"/>
  <c r="E30" i="38"/>
  <c r="J28" i="38"/>
  <c r="L28" i="38"/>
  <c r="P34" i="38"/>
  <c r="Q28" i="38"/>
  <c r="P27" i="38"/>
  <c r="L27" i="38"/>
  <c r="I30" i="38" l="1"/>
  <c r="J30" i="38" s="1"/>
  <c r="P29" i="38"/>
  <c r="P35" i="38" s="1"/>
  <c r="L29" i="38"/>
  <c r="L30" i="38" s="1"/>
  <c r="D30" i="38"/>
  <c r="P33" i="38"/>
  <c r="Q27" i="38"/>
  <c r="Q34" i="38"/>
  <c r="R28" i="38"/>
  <c r="Q29" i="38" l="1"/>
  <c r="Q35" i="38" s="1"/>
  <c r="K30" i="38"/>
  <c r="R27" i="38"/>
  <c r="Q33" i="38"/>
  <c r="R34" i="38"/>
  <c r="S28" i="38"/>
  <c r="P36" i="38"/>
  <c r="D34" i="38" s="1"/>
  <c r="R29" i="38" l="1"/>
  <c r="R35" i="38" s="1"/>
  <c r="S27" i="38"/>
  <c r="R33" i="38"/>
  <c r="S34" i="38"/>
  <c r="T28" i="38"/>
  <c r="Q36" i="38"/>
  <c r="E34" i="38" s="1"/>
  <c r="S29" i="38" l="1"/>
  <c r="T29" i="38" s="1"/>
  <c r="R36" i="38"/>
  <c r="F34" i="38" s="1"/>
  <c r="S33" i="38"/>
  <c r="T27" i="38"/>
  <c r="T34" i="38"/>
  <c r="U28" i="38"/>
  <c r="U34" i="38" s="1"/>
  <c r="S35" i="38" l="1"/>
  <c r="S36" i="38" s="1"/>
  <c r="G34" i="38" s="1"/>
  <c r="T33" i="38"/>
  <c r="U27" i="38"/>
  <c r="U33" i="38" s="1"/>
  <c r="U29" i="38"/>
  <c r="U35" i="38" s="1"/>
  <c r="T35" i="38"/>
  <c r="U36" i="38" l="1"/>
  <c r="I34" i="38" s="1"/>
  <c r="T36" i="38"/>
  <c r="H34" i="38" s="1"/>
</calcChain>
</file>

<file path=xl/sharedStrings.xml><?xml version="1.0" encoding="utf-8"?>
<sst xmlns="http://schemas.openxmlformats.org/spreadsheetml/2006/main" count="178" uniqueCount="106">
  <si>
    <t xml:space="preserve">     SE:</t>
  </si>
  <si>
    <t>Agency:</t>
  </si>
  <si>
    <t>90 DAY REQUIREMENTS</t>
  </si>
  <si>
    <t>Year:</t>
  </si>
  <si>
    <t>State:</t>
  </si>
  <si>
    <t>OK</t>
  </si>
  <si>
    <t>IntelliDrive</t>
  </si>
  <si>
    <t>Target</t>
  </si>
  <si>
    <t>Result</t>
  </si>
  <si>
    <t>Ppt Gap</t>
  </si>
  <si>
    <t># Months Remaining In Year</t>
  </si>
  <si>
    <t>Quote %</t>
  </si>
  <si>
    <t xml:space="preserve"> </t>
  </si>
  <si>
    <t xml:space="preserve">Take Up Rate or Issued % </t>
  </si>
  <si>
    <t>*model uses this NB retention rate</t>
  </si>
  <si>
    <t>Digital</t>
  </si>
  <si>
    <t>email Capture at NB</t>
  </si>
  <si>
    <t>Digital Quote Proposal</t>
  </si>
  <si>
    <t>Monthly Commitment</t>
  </si>
  <si>
    <t>90 Day Target</t>
  </si>
  <si>
    <t>90 Day Result</t>
  </si>
  <si>
    <t>LOB</t>
  </si>
  <si>
    <t>Quotes</t>
  </si>
  <si>
    <t>Close Rate</t>
  </si>
  <si>
    <t>BNB</t>
  </si>
  <si>
    <t>Quote</t>
  </si>
  <si>
    <t>Quote Gap</t>
  </si>
  <si>
    <t>BNB Gap</t>
  </si>
  <si>
    <t>AUTO</t>
  </si>
  <si>
    <t>HOME</t>
  </si>
  <si>
    <t>SPECIALTY</t>
  </si>
  <si>
    <t>Total</t>
  </si>
  <si>
    <t>Yearly View</t>
  </si>
  <si>
    <t>Line of Business</t>
  </si>
  <si>
    <t>Avg Monthly Quotes</t>
  </si>
  <si>
    <t>Total Quotes</t>
  </si>
  <si>
    <t>Est 
Close Rate</t>
  </si>
  <si>
    <t>Starting PIF</t>
  </si>
  <si>
    <t>Renewal Retention</t>
  </si>
  <si>
    <t>Renewed PIF</t>
  </si>
  <si>
    <t>Total 
PIF</t>
  </si>
  <si>
    <t>Est. PIF Growth</t>
  </si>
  <si>
    <t>Avg WP per policy</t>
  </si>
  <si>
    <t>Est Written Premium</t>
  </si>
  <si>
    <t>Metric</t>
  </si>
  <si>
    <t>Yr 1</t>
  </si>
  <si>
    <t>Yr 2</t>
  </si>
  <si>
    <t>Yr 3</t>
  </si>
  <si>
    <t>Yr 4</t>
  </si>
  <si>
    <t>Yr 5</t>
  </si>
  <si>
    <t>Yr 6</t>
  </si>
  <si>
    <t>End PIF</t>
  </si>
  <si>
    <t>auto</t>
  </si>
  <si>
    <t>home</t>
  </si>
  <si>
    <t>other</t>
  </si>
  <si>
    <t>TOTAL</t>
  </si>
  <si>
    <t>Ave WP</t>
  </si>
  <si>
    <t>Yr 1 WP</t>
  </si>
  <si>
    <t>Yr 2 WP</t>
  </si>
  <si>
    <t>Yr 3 WP</t>
  </si>
  <si>
    <t>Yr 4 WP</t>
  </si>
  <si>
    <t>Yr 5 WP</t>
  </si>
  <si>
    <t>Yr 6 WP</t>
  </si>
  <si>
    <t>Ttl WP</t>
  </si>
  <si>
    <t>*model assumes a 3.5% annual written premium inflation and that quotes, close rates and retention stay constant.</t>
  </si>
  <si>
    <t>total WP</t>
  </si>
  <si>
    <t xml:space="preserve">Why does the agent want the Travelers Personal Lines contract? </t>
  </si>
  <si>
    <t>Agent Signature:</t>
  </si>
  <si>
    <t>LONG TERM TARGETS FOR SUCCESS</t>
  </si>
  <si>
    <t>QUOTING BEHAVIOR EXPECTATIONS</t>
  </si>
  <si>
    <t>DIGITAL AUTO DISCOUNT</t>
  </si>
  <si>
    <t>Umbrella</t>
  </si>
  <si>
    <t>Target %</t>
  </si>
  <si>
    <t>Take Up Rate</t>
  </si>
  <si>
    <t>Home:Auto Quote Ratio</t>
  </si>
  <si>
    <t>1:1</t>
  </si>
  <si>
    <t>eDelivery (paperless)</t>
  </si>
  <si>
    <t>EFT and Paid-In-Full (combined)</t>
  </si>
  <si>
    <t>eBill</t>
  </si>
  <si>
    <t>Limits 100/300/100 or &gt;</t>
  </si>
  <si>
    <t>MyT enrollment</t>
  </si>
  <si>
    <t>Bridge Rate</t>
  </si>
  <si>
    <t>Quote to Effective &gt;15 Days</t>
  </si>
  <si>
    <t>AR</t>
  </si>
  <si>
    <t>KS</t>
  </si>
  <si>
    <t>MO</t>
  </si>
  <si>
    <t>TX</t>
  </si>
  <si>
    <t>2021 YE Avg WP</t>
  </si>
  <si>
    <t>Auto</t>
  </si>
  <si>
    <t>Home</t>
  </si>
  <si>
    <t>Specialty</t>
  </si>
  <si>
    <t>Pulled from RPM 1-18-2022</t>
  </si>
  <si>
    <t>Prime Prd Loc St Cd</t>
  </si>
  <si>
    <t>Line of Business Nm</t>
  </si>
  <si>
    <t>Direct WP Amt - CYTD</t>
  </si>
  <si>
    <t>Direct WP Amt - PYTD</t>
  </si>
  <si>
    <t>RIF Cnt - CYTD-Hide</t>
  </si>
  <si>
    <t>RIF Cnt - PYTD</t>
  </si>
  <si>
    <t>CYTD Avg</t>
  </si>
  <si>
    <t>PYTD Avg</t>
  </si>
  <si>
    <t>Homeowners</t>
  </si>
  <si>
    <t>Other Personal Lines</t>
  </si>
  <si>
    <t>Standard Auto</t>
  </si>
  <si>
    <t xml:space="preserve">2023 PRODUCTION COMMITMENT </t>
  </si>
  <si>
    <t>Melissa Westbrook</t>
  </si>
  <si>
    <t xml:space="preserve">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</si>
</sst>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16"/>
      <name val="Calibri"/>
      <family val="2"/>
    </font>
    <font>
      <b/>
      <sz val="14"/>
      <color indexed="9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4"/>
      <color indexed="9"/>
      <name val="Calibri"/>
      <family val="2"/>
    </font>
    <font>
      <b/>
      <i/>
      <sz val="14"/>
      <color indexed="16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5"/>
      <color theme="1" tint="0.249977111117893"/>
      <name val="Calibri"/>
      <family val="2"/>
    </font>
    <font>
      <sz val="14"/>
      <color theme="1" tint="0.249977111117893"/>
      <name val="Calibri"/>
      <family val="2"/>
    </font>
    <font>
      <b/>
      <sz val="16"/>
      <color theme="1" tint="0.34998626667073579"/>
      <name val="Calibri"/>
      <family val="2"/>
    </font>
    <font>
      <sz val="15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rgb="FFFF0000"/>
      <name val="Calibri"/>
      <family val="2"/>
    </font>
    <font>
      <b/>
      <sz val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02">
    <xf numFmtId="0" fontId="0" fillId="0" borderId="0" xfId="0"/>
    <xf numFmtId="165" fontId="9" fillId="2" borderId="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3" fontId="8" fillId="2" borderId="0" xfId="0" applyNumberFormat="1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4" borderId="22" xfId="0" applyFont="1" applyFill="1" applyBorder="1" applyAlignment="1" applyProtection="1">
      <alignment horizontal="center"/>
      <protection hidden="1"/>
    </xf>
    <xf numFmtId="3" fontId="11" fillId="4" borderId="1" xfId="0" applyNumberFormat="1" applyFont="1" applyFill="1" applyBorder="1" applyAlignment="1" applyProtection="1">
      <alignment horizontal="center"/>
      <protection hidden="1"/>
    </xf>
    <xf numFmtId="164" fontId="11" fillId="4" borderId="1" xfId="0" applyNumberFormat="1" applyFont="1" applyFill="1" applyBorder="1" applyAlignment="1" applyProtection="1">
      <alignment horizontal="center"/>
      <protection hidden="1"/>
    </xf>
    <xf numFmtId="164" fontId="11" fillId="4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4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4" borderId="23" xfId="0" applyNumberFormat="1" applyFont="1" applyFill="1" applyBorder="1" applyAlignment="1" applyProtection="1">
      <alignment horizontal="center"/>
      <protection hidden="1"/>
    </xf>
    <xf numFmtId="165" fontId="8" fillId="2" borderId="0" xfId="0" applyNumberFormat="1" applyFont="1" applyFill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8" xfId="0" applyNumberFormat="1" applyFont="1" applyFill="1" applyBorder="1" applyAlignment="1" applyProtection="1">
      <alignment horizontal="right"/>
      <protection hidden="1"/>
    </xf>
    <xf numFmtId="3" fontId="4" fillId="2" borderId="7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3" fontId="4" fillId="2" borderId="8" xfId="0" applyNumberFormat="1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locked="0" hidden="1"/>
    </xf>
    <xf numFmtId="0" fontId="17" fillId="5" borderId="19" xfId="0" applyFont="1" applyFill="1" applyBorder="1" applyAlignment="1" applyProtection="1">
      <alignment horizontal="center"/>
      <protection hidden="1"/>
    </xf>
    <xf numFmtId="3" fontId="17" fillId="5" borderId="2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21" fillId="6" borderId="35" xfId="0" applyFont="1" applyFill="1" applyBorder="1" applyProtection="1">
      <protection hidden="1"/>
    </xf>
    <xf numFmtId="9" fontId="21" fillId="6" borderId="5" xfId="1" applyFont="1" applyFill="1" applyBorder="1" applyAlignment="1" applyProtection="1">
      <alignment horizontal="center"/>
      <protection hidden="1"/>
    </xf>
    <xf numFmtId="9" fontId="21" fillId="6" borderId="36" xfId="1" applyFont="1" applyFill="1" applyBorder="1" applyAlignment="1" applyProtection="1">
      <alignment horizontal="center"/>
      <protection hidden="1"/>
    </xf>
    <xf numFmtId="9" fontId="21" fillId="6" borderId="39" xfId="1" applyFont="1" applyFill="1" applyBorder="1" applyAlignment="1" applyProtection="1">
      <alignment horizontal="center"/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9" fontId="21" fillId="6" borderId="1" xfId="1" applyFont="1" applyFill="1" applyBorder="1" applyAlignment="1" applyProtection="1">
      <alignment horizontal="center"/>
      <protection hidden="1"/>
    </xf>
    <xf numFmtId="0" fontId="21" fillId="6" borderId="37" xfId="0" applyFont="1" applyFill="1" applyBorder="1" applyProtection="1">
      <protection hidden="1"/>
    </xf>
    <xf numFmtId="0" fontId="21" fillId="6" borderId="6" xfId="0" applyFont="1" applyFill="1" applyBorder="1" applyAlignment="1" applyProtection="1">
      <alignment horizontal="center"/>
      <protection hidden="1"/>
    </xf>
    <xf numFmtId="9" fontId="21" fillId="6" borderId="38" xfId="1" applyFont="1" applyFill="1" applyBorder="1" applyAlignment="1" applyProtection="1">
      <alignment horizontal="center"/>
      <protection hidden="1"/>
    </xf>
    <xf numFmtId="9" fontId="21" fillId="7" borderId="0" xfId="1" applyFont="1" applyFill="1" applyBorder="1" applyAlignment="1" applyProtection="1">
      <alignment horizontal="center"/>
      <protection hidden="1"/>
    </xf>
    <xf numFmtId="0" fontId="21" fillId="10" borderId="34" xfId="0" applyFont="1" applyFill="1" applyBorder="1" applyAlignment="1" applyProtection="1">
      <alignment horizontal="center"/>
      <protection hidden="1"/>
    </xf>
    <xf numFmtId="0" fontId="21" fillId="10" borderId="33" xfId="0" applyFont="1" applyFill="1" applyBorder="1" applyAlignment="1" applyProtection="1">
      <alignment horizontal="center"/>
      <protection hidden="1"/>
    </xf>
    <xf numFmtId="0" fontId="21" fillId="10" borderId="2" xfId="0" applyFont="1" applyFill="1" applyBorder="1" applyAlignment="1" applyProtection="1">
      <alignment horizontal="center"/>
      <protection hidden="1"/>
    </xf>
    <xf numFmtId="0" fontId="21" fillId="9" borderId="13" xfId="0" applyFont="1" applyFill="1" applyBorder="1" applyAlignment="1" applyProtection="1">
      <alignment horizontal="center"/>
      <protection hidden="1"/>
    </xf>
    <xf numFmtId="0" fontId="21" fillId="9" borderId="3" xfId="0" applyFont="1" applyFill="1" applyBorder="1" applyAlignment="1" applyProtection="1">
      <alignment horizontal="center"/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4" fillId="11" borderId="1" xfId="0" applyFont="1" applyFill="1" applyBorder="1" applyAlignment="1" applyProtection="1">
      <alignment horizontal="center"/>
      <protection locked="0" hidden="1"/>
    </xf>
    <xf numFmtId="0" fontId="14" fillId="7" borderId="0" xfId="0" applyFont="1" applyFill="1" applyAlignment="1" applyProtection="1">
      <alignment horizontal="center"/>
      <protection hidden="1"/>
    </xf>
    <xf numFmtId="0" fontId="11" fillId="7" borderId="0" xfId="0" applyFont="1" applyFill="1" applyAlignment="1" applyProtection="1">
      <alignment horizontal="center"/>
      <protection hidden="1"/>
    </xf>
    <xf numFmtId="3" fontId="8" fillId="7" borderId="0" xfId="0" applyNumberFormat="1" applyFont="1" applyFill="1" applyAlignment="1" applyProtection="1">
      <alignment horizontal="center"/>
      <protection hidden="1"/>
    </xf>
    <xf numFmtId="165" fontId="8" fillId="7" borderId="0" xfId="0" applyNumberFormat="1" applyFont="1" applyFill="1" applyAlignment="1" applyProtection="1">
      <alignment horizontal="center"/>
      <protection hidden="1"/>
    </xf>
    <xf numFmtId="164" fontId="6" fillId="7" borderId="0" xfId="1" applyNumberFormat="1" applyFont="1" applyFill="1" applyBorder="1" applyAlignment="1" applyProtection="1">
      <alignment horizontal="center"/>
      <protection locked="0" hidden="1"/>
    </xf>
    <xf numFmtId="164" fontId="6" fillId="7" borderId="8" xfId="1" applyNumberFormat="1" applyFont="1" applyFill="1" applyBorder="1" applyAlignment="1" applyProtection="1">
      <alignment horizontal="center"/>
      <protection locked="0" hidden="1"/>
    </xf>
    <xf numFmtId="0" fontId="5" fillId="7" borderId="0" xfId="0" applyFont="1" applyFill="1" applyAlignment="1" applyProtection="1">
      <alignment horizontal="center" vertical="center" wrapText="1"/>
      <protection hidden="1"/>
    </xf>
    <xf numFmtId="0" fontId="6" fillId="7" borderId="0" xfId="0" applyFont="1" applyFill="1" applyAlignment="1" applyProtection="1">
      <alignment horizontal="center"/>
      <protection hidden="1"/>
    </xf>
    <xf numFmtId="0" fontId="21" fillId="6" borderId="34" xfId="0" applyFont="1" applyFill="1" applyBorder="1" applyProtection="1">
      <protection hidden="1"/>
    </xf>
    <xf numFmtId="0" fontId="21" fillId="6" borderId="33" xfId="0" applyFont="1" applyFill="1" applyBorder="1" applyAlignment="1" applyProtection="1">
      <alignment horizontal="center"/>
      <protection hidden="1"/>
    </xf>
    <xf numFmtId="0" fontId="21" fillId="6" borderId="0" xfId="0" applyFont="1" applyFill="1" applyAlignment="1" applyProtection="1">
      <alignment horizontal="center"/>
      <protection hidden="1"/>
    </xf>
    <xf numFmtId="9" fontId="21" fillId="6" borderId="31" xfId="1" applyFont="1" applyFill="1" applyBorder="1" applyAlignment="1" applyProtection="1">
      <alignment horizontal="center"/>
      <protection hidden="1"/>
    </xf>
    <xf numFmtId="9" fontId="17" fillId="5" borderId="20" xfId="1" applyFont="1" applyFill="1" applyBorder="1" applyAlignment="1" applyProtection="1">
      <alignment horizontal="center"/>
      <protection hidden="1"/>
    </xf>
    <xf numFmtId="0" fontId="17" fillId="5" borderId="20" xfId="2" applyNumberFormat="1" applyFont="1" applyFill="1" applyBorder="1" applyAlignment="1" applyProtection="1">
      <alignment horizontal="center"/>
      <protection hidden="1"/>
    </xf>
    <xf numFmtId="1" fontId="17" fillId="5" borderId="21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15" fillId="7" borderId="0" xfId="0" applyFont="1" applyFill="1" applyAlignment="1" applyProtection="1">
      <alignment horizontal="right"/>
      <protection hidden="1"/>
    </xf>
    <xf numFmtId="0" fontId="12" fillId="7" borderId="0" xfId="0" applyFont="1" applyFill="1" applyAlignment="1" applyProtection="1">
      <alignment horizontal="right"/>
      <protection hidden="1"/>
    </xf>
    <xf numFmtId="3" fontId="4" fillId="2" borderId="0" xfId="0" applyNumberFormat="1" applyFont="1" applyFill="1" applyAlignment="1" applyProtection="1">
      <alignment horizontal="center"/>
      <protection hidden="1"/>
    </xf>
    <xf numFmtId="164" fontId="4" fillId="2" borderId="0" xfId="0" applyNumberFormat="1" applyFont="1" applyFill="1" applyAlignment="1" applyProtection="1">
      <alignment horizontal="center"/>
      <protection hidden="1"/>
    </xf>
    <xf numFmtId="0" fontId="10" fillId="7" borderId="7" xfId="0" applyFont="1" applyFill="1" applyBorder="1" applyAlignment="1" applyProtection="1">
      <alignment horizontal="right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10" fillId="7" borderId="0" xfId="0" applyFont="1" applyFill="1" applyAlignment="1" applyProtection="1">
      <alignment horizontal="right"/>
      <protection hidden="1"/>
    </xf>
    <xf numFmtId="3" fontId="17" fillId="11" borderId="1" xfId="0" applyNumberFormat="1" applyFont="1" applyFill="1" applyBorder="1" applyAlignment="1" applyProtection="1">
      <alignment horizontal="center"/>
      <protection hidden="1"/>
    </xf>
    <xf numFmtId="164" fontId="17" fillId="11" borderId="1" xfId="1" applyNumberFormat="1" applyFont="1" applyFill="1" applyBorder="1" applyAlignment="1" applyProtection="1">
      <alignment horizontal="center"/>
      <protection hidden="1"/>
    </xf>
    <xf numFmtId="0" fontId="5" fillId="7" borderId="0" xfId="0" applyFont="1" applyFill="1" applyProtection="1">
      <protection hidden="1"/>
    </xf>
    <xf numFmtId="0" fontId="5" fillId="7" borderId="8" xfId="0" applyFont="1" applyFill="1" applyBorder="1" applyProtection="1">
      <protection hidden="1"/>
    </xf>
    <xf numFmtId="0" fontId="17" fillId="5" borderId="40" xfId="2" applyNumberFormat="1" applyFont="1" applyFill="1" applyBorder="1" applyAlignment="1" applyProtection="1">
      <alignment horizontal="center"/>
      <protection hidden="1"/>
    </xf>
    <xf numFmtId="3" fontId="17" fillId="5" borderId="42" xfId="0" applyNumberFormat="1" applyFont="1" applyFill="1" applyBorder="1" applyAlignment="1" applyProtection="1">
      <alignment horizontal="center"/>
      <protection hidden="1"/>
    </xf>
    <xf numFmtId="0" fontId="17" fillId="11" borderId="1" xfId="2" applyNumberFormat="1" applyFont="1" applyFill="1" applyBorder="1" applyAlignment="1" applyProtection="1">
      <alignment horizontal="center"/>
      <protection hidden="1"/>
    </xf>
    <xf numFmtId="0" fontId="21" fillId="6" borderId="31" xfId="0" applyFont="1" applyFill="1" applyBorder="1" applyAlignment="1" applyProtection="1">
      <alignment horizontal="center"/>
      <protection hidden="1"/>
    </xf>
    <xf numFmtId="0" fontId="21" fillId="6" borderId="36" xfId="0" applyFont="1" applyFill="1" applyBorder="1" applyAlignment="1" applyProtection="1">
      <alignment horizontal="center"/>
      <protection hidden="1"/>
    </xf>
    <xf numFmtId="0" fontId="21" fillId="6" borderId="38" xfId="0" applyFont="1" applyFill="1" applyBorder="1" applyAlignment="1" applyProtection="1">
      <alignment horizontal="center"/>
      <protection hidden="1"/>
    </xf>
    <xf numFmtId="49" fontId="21" fillId="6" borderId="2" xfId="1" applyNumberFormat="1" applyFont="1" applyFill="1" applyBorder="1" applyAlignment="1" applyProtection="1">
      <alignment horizontal="center"/>
      <protection hidden="1"/>
    </xf>
    <xf numFmtId="0" fontId="4" fillId="6" borderId="16" xfId="0" applyFont="1" applyFill="1" applyBorder="1" applyAlignment="1" applyProtection="1">
      <alignment horizontal="center"/>
      <protection hidden="1"/>
    </xf>
    <xf numFmtId="0" fontId="4" fillId="6" borderId="18" xfId="0" applyFont="1" applyFill="1" applyBorder="1" applyAlignment="1" applyProtection="1">
      <alignment horizontal="center"/>
      <protection hidden="1"/>
    </xf>
    <xf numFmtId="0" fontId="21" fillId="6" borderId="1" xfId="1" applyNumberFormat="1" applyFont="1" applyFill="1" applyBorder="1" applyAlignment="1" applyProtection="1">
      <alignment horizontal="center"/>
      <protection hidden="1"/>
    </xf>
    <xf numFmtId="3" fontId="17" fillId="7" borderId="12" xfId="0" applyNumberFormat="1" applyFont="1" applyFill="1" applyBorder="1" applyAlignment="1" applyProtection="1">
      <alignment horizontal="center"/>
      <protection hidden="1"/>
    </xf>
    <xf numFmtId="0" fontId="17" fillId="7" borderId="14" xfId="2" applyNumberFormat="1" applyFont="1" applyFill="1" applyBorder="1" applyAlignment="1" applyProtection="1">
      <alignment horizontal="center"/>
      <protection hidden="1"/>
    </xf>
    <xf numFmtId="1" fontId="17" fillId="7" borderId="12" xfId="0" applyNumberFormat="1" applyFont="1" applyFill="1" applyBorder="1" applyAlignment="1" applyProtection="1">
      <alignment horizontal="center"/>
      <protection hidden="1"/>
    </xf>
    <xf numFmtId="9" fontId="21" fillId="11" borderId="1" xfId="1" applyFont="1" applyFill="1" applyBorder="1" applyAlignment="1" applyProtection="1">
      <alignment horizontal="center"/>
      <protection hidden="1"/>
    </xf>
    <xf numFmtId="9" fontId="21" fillId="11" borderId="14" xfId="1" applyFont="1" applyFill="1" applyBorder="1" applyAlignment="1" applyProtection="1">
      <alignment horizontal="center"/>
      <protection hidden="1"/>
    </xf>
    <xf numFmtId="0" fontId="4" fillId="6" borderId="15" xfId="0" applyFont="1" applyFill="1" applyBorder="1" applyAlignment="1" applyProtection="1">
      <alignment horizontal="center"/>
      <protection hidden="1"/>
    </xf>
    <xf numFmtId="0" fontId="4" fillId="6" borderId="17" xfId="0" applyFont="1" applyFill="1" applyBorder="1" applyAlignment="1" applyProtection="1">
      <alignment horizontal="center"/>
      <protection hidden="1"/>
    </xf>
    <xf numFmtId="0" fontId="4" fillId="6" borderId="41" xfId="0" applyFont="1" applyFill="1" applyBorder="1" applyAlignment="1" applyProtection="1">
      <alignment horizontal="center"/>
      <protection hidden="1"/>
    </xf>
    <xf numFmtId="1" fontId="21" fillId="6" borderId="12" xfId="1" applyNumberFormat="1" applyFont="1" applyFill="1" applyBorder="1" applyAlignment="1" applyProtection="1">
      <alignment horizontal="center"/>
      <protection hidden="1"/>
    </xf>
    <xf numFmtId="9" fontId="21" fillId="11" borderId="40" xfId="1" applyFont="1" applyFill="1" applyBorder="1" applyAlignment="1" applyProtection="1">
      <alignment horizontal="center"/>
      <protection hidden="1"/>
    </xf>
    <xf numFmtId="1" fontId="21" fillId="6" borderId="42" xfId="1" applyNumberFormat="1" applyFont="1" applyFill="1" applyBorder="1" applyAlignment="1" applyProtection="1">
      <alignment horizontal="center"/>
      <protection hidden="1"/>
    </xf>
    <xf numFmtId="3" fontId="17" fillId="7" borderId="1" xfId="0" applyNumberFormat="1" applyFont="1" applyFill="1" applyBorder="1" applyAlignment="1" applyProtection="1">
      <alignment horizontal="center"/>
      <protection locked="0" hidden="1"/>
    </xf>
    <xf numFmtId="3" fontId="17" fillId="2" borderId="1" xfId="0" applyNumberFormat="1" applyFont="1" applyFill="1" applyBorder="1" applyAlignment="1" applyProtection="1">
      <alignment horizontal="center"/>
      <protection hidden="1"/>
    </xf>
    <xf numFmtId="164" fontId="17" fillId="7" borderId="1" xfId="0" applyNumberFormat="1" applyFont="1" applyFill="1" applyBorder="1" applyAlignment="1" applyProtection="1">
      <alignment horizontal="center"/>
      <protection locked="0" hidden="1"/>
    </xf>
    <xf numFmtId="3" fontId="17" fillId="3" borderId="1" xfId="0" applyNumberFormat="1" applyFont="1" applyFill="1" applyBorder="1" applyAlignment="1" applyProtection="1">
      <alignment horizontal="center"/>
      <protection locked="0" hidden="1"/>
    </xf>
    <xf numFmtId="0" fontId="21" fillId="6" borderId="46" xfId="0" applyFont="1" applyFill="1" applyBorder="1" applyAlignment="1" applyProtection="1">
      <alignment horizontal="center"/>
      <protection hidden="1"/>
    </xf>
    <xf numFmtId="0" fontId="24" fillId="7" borderId="47" xfId="0" applyFont="1" applyFill="1" applyBorder="1" applyAlignment="1" applyProtection="1">
      <alignment horizontal="center"/>
      <protection hidden="1"/>
    </xf>
    <xf numFmtId="0" fontId="24" fillId="6" borderId="46" xfId="0" applyFont="1" applyFill="1" applyBorder="1" applyAlignment="1" applyProtection="1">
      <alignment horizontal="center"/>
      <protection hidden="1"/>
    </xf>
    <xf numFmtId="9" fontId="21" fillId="11" borderId="20" xfId="1" applyFont="1" applyFill="1" applyBorder="1" applyAlignment="1" applyProtection="1">
      <alignment horizontal="center"/>
      <protection hidden="1"/>
    </xf>
    <xf numFmtId="9" fontId="21" fillId="7" borderId="1" xfId="1" applyFont="1" applyFill="1" applyBorder="1" applyAlignment="1" applyProtection="1">
      <alignment horizontal="center"/>
      <protection hidden="1"/>
    </xf>
    <xf numFmtId="9" fontId="21" fillId="7" borderId="20" xfId="1" applyFont="1" applyFill="1" applyBorder="1" applyAlignment="1" applyProtection="1">
      <alignment horizontal="center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6" fillId="6" borderId="39" xfId="0" applyFont="1" applyFill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center" vertical="center" wrapText="1"/>
      <protection hidden="1"/>
    </xf>
    <xf numFmtId="0" fontId="17" fillId="7" borderId="11" xfId="0" applyFont="1" applyFill="1" applyBorder="1" applyAlignment="1" applyProtection="1">
      <alignment horizontal="center"/>
      <protection hidden="1"/>
    </xf>
    <xf numFmtId="0" fontId="5" fillId="7" borderId="7" xfId="0" applyFont="1" applyFill="1" applyBorder="1" applyAlignment="1" applyProtection="1">
      <alignment horizontal="center"/>
      <protection hidden="1"/>
    </xf>
    <xf numFmtId="0" fontId="5" fillId="7" borderId="8" xfId="0" applyFont="1" applyFill="1" applyBorder="1" applyAlignment="1" applyProtection="1">
      <alignment horizontal="center"/>
      <protection hidden="1"/>
    </xf>
    <xf numFmtId="0" fontId="15" fillId="7" borderId="8" xfId="0" applyFont="1" applyFill="1" applyBorder="1" applyAlignment="1" applyProtection="1">
      <alignment horizontal="right"/>
      <protection hidden="1"/>
    </xf>
    <xf numFmtId="165" fontId="17" fillId="2" borderId="1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1" fillId="7" borderId="0" xfId="0" applyFont="1" applyFill="1" applyProtection="1">
      <protection hidden="1"/>
    </xf>
    <xf numFmtId="9" fontId="21" fillId="7" borderId="8" xfId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center"/>
      <protection hidden="1"/>
    </xf>
    <xf numFmtId="0" fontId="19" fillId="7" borderId="8" xfId="0" applyFont="1" applyFill="1" applyBorder="1" applyAlignment="1" applyProtection="1">
      <alignment horizontal="center"/>
      <protection hidden="1"/>
    </xf>
    <xf numFmtId="0" fontId="19" fillId="7" borderId="43" xfId="0" applyFont="1" applyFill="1" applyBorder="1" applyProtection="1">
      <protection hidden="1"/>
    </xf>
    <xf numFmtId="0" fontId="19" fillId="7" borderId="4" xfId="0" applyFont="1" applyFill="1" applyBorder="1" applyAlignment="1" applyProtection="1">
      <alignment horizontal="center"/>
      <protection hidden="1"/>
    </xf>
    <xf numFmtId="9" fontId="19" fillId="7" borderId="4" xfId="1" applyFont="1" applyFill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0" fontId="19" fillId="0" borderId="32" xfId="0" applyFont="1" applyBorder="1" applyAlignment="1" applyProtection="1">
      <alignment horizontal="center"/>
      <protection hidden="1"/>
    </xf>
    <xf numFmtId="0" fontId="22" fillId="6" borderId="13" xfId="0" applyFont="1" applyFill="1" applyBorder="1" applyProtection="1">
      <protection hidden="1"/>
    </xf>
    <xf numFmtId="0" fontId="21" fillId="6" borderId="35" xfId="0" applyFont="1" applyFill="1" applyBorder="1" applyAlignment="1" applyProtection="1">
      <alignment horizontal="left"/>
      <protection hidden="1"/>
    </xf>
    <xf numFmtId="0" fontId="21" fillId="6" borderId="37" xfId="0" applyFont="1" applyFill="1" applyBorder="1" applyAlignment="1" applyProtection="1">
      <alignment horizontal="left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locked="0" hidden="1"/>
    </xf>
    <xf numFmtId="1" fontId="6" fillId="0" borderId="1" xfId="0" applyNumberFormat="1" applyFont="1" applyBorder="1" applyAlignment="1" applyProtection="1">
      <alignment horizont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0" fillId="9" borderId="0" xfId="0" applyFill="1" applyAlignment="1">
      <alignment horizont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8" fontId="0" fillId="0" borderId="0" xfId="0" applyNumberFormat="1"/>
    <xf numFmtId="8" fontId="0" fillId="9" borderId="0" xfId="0" applyNumberFormat="1" applyFill="1"/>
    <xf numFmtId="0" fontId="1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7" fillId="0" borderId="1" xfId="0" applyNumberFormat="1" applyFont="1" applyBorder="1" applyAlignment="1" applyProtection="1">
      <alignment horizontal="center"/>
      <protection locked="0" hidden="1"/>
    </xf>
    <xf numFmtId="0" fontId="16" fillId="5" borderId="27" xfId="0" applyFont="1" applyFill="1" applyBorder="1" applyAlignment="1" applyProtection="1">
      <alignment horizontal="center" vertical="center"/>
      <protection hidden="1"/>
    </xf>
    <xf numFmtId="0" fontId="7" fillId="5" borderId="28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/>
      <protection locked="0" hidden="1"/>
    </xf>
    <xf numFmtId="0" fontId="4" fillId="3" borderId="3" xfId="0" applyFont="1" applyFill="1" applyBorder="1" applyAlignment="1" applyProtection="1">
      <alignment horizontal="center"/>
      <protection locked="0" hidden="1"/>
    </xf>
    <xf numFmtId="0" fontId="4" fillId="3" borderId="14" xfId="0" applyFont="1" applyFill="1" applyBorder="1" applyAlignment="1" applyProtection="1">
      <alignment horizontal="center"/>
      <protection locked="0"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center"/>
      <protection hidden="1"/>
    </xf>
    <xf numFmtId="0" fontId="23" fillId="6" borderId="22" xfId="0" applyFont="1" applyFill="1" applyBorder="1" applyAlignment="1" applyProtection="1">
      <alignment horizontal="center"/>
      <protection hidden="1"/>
    </xf>
    <xf numFmtId="0" fontId="23" fillId="6" borderId="3" xfId="0" applyFont="1" applyFill="1" applyBorder="1" applyAlignment="1" applyProtection="1">
      <alignment horizontal="center"/>
      <protection hidden="1"/>
    </xf>
    <xf numFmtId="0" fontId="23" fillId="6" borderId="23" xfId="0" applyFont="1" applyFill="1" applyBorder="1" applyAlignment="1" applyProtection="1">
      <alignment horizontal="center"/>
      <protection hidden="1"/>
    </xf>
    <xf numFmtId="0" fontId="17" fillId="6" borderId="24" xfId="0" applyFont="1" applyFill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17" fillId="6" borderId="26" xfId="0" applyFont="1" applyFill="1" applyBorder="1" applyAlignment="1" applyProtection="1">
      <alignment horizontal="center"/>
      <protection hidden="1"/>
    </xf>
    <xf numFmtId="0" fontId="6" fillId="6" borderId="24" xfId="0" applyFont="1" applyFill="1" applyBorder="1" applyAlignment="1" applyProtection="1">
      <alignment horizontal="center"/>
      <protection hidden="1"/>
    </xf>
    <xf numFmtId="0" fontId="6" fillId="6" borderId="25" xfId="0" applyFont="1" applyFill="1" applyBorder="1" applyAlignment="1" applyProtection="1">
      <alignment horizontal="center"/>
      <protection hidden="1"/>
    </xf>
    <xf numFmtId="0" fontId="6" fillId="6" borderId="26" xfId="0" applyFont="1" applyFill="1" applyBorder="1" applyAlignment="1" applyProtection="1">
      <alignment horizontal="center"/>
      <protection hidden="1"/>
    </xf>
    <xf numFmtId="0" fontId="25" fillId="6" borderId="45" xfId="0" applyFont="1" applyFill="1" applyBorder="1" applyAlignment="1" applyProtection="1">
      <alignment horizontal="center" vertical="center"/>
      <protection hidden="1"/>
    </xf>
    <xf numFmtId="0" fontId="25" fillId="6" borderId="44" xfId="0" applyFont="1" applyFill="1" applyBorder="1" applyAlignment="1" applyProtection="1">
      <alignment horizontal="center" vertical="center"/>
      <protection hidden="1"/>
    </xf>
    <xf numFmtId="0" fontId="25" fillId="6" borderId="48" xfId="0" applyFont="1" applyFill="1" applyBorder="1" applyAlignment="1" applyProtection="1">
      <alignment horizontal="center" vertical="center"/>
      <protection hidden="1"/>
    </xf>
    <xf numFmtId="0" fontId="25" fillId="6" borderId="43" xfId="0" applyFont="1" applyFill="1" applyBorder="1" applyAlignment="1" applyProtection="1">
      <alignment horizontal="center" vertical="center"/>
      <protection hidden="1"/>
    </xf>
    <xf numFmtId="0" fontId="25" fillId="6" borderId="4" xfId="0" applyFont="1" applyFill="1" applyBorder="1" applyAlignment="1" applyProtection="1">
      <alignment horizontal="center" vertical="center"/>
      <protection hidden="1"/>
    </xf>
    <xf numFmtId="0" fontId="25" fillId="6" borderId="32" xfId="0" applyFont="1" applyFill="1" applyBorder="1" applyAlignment="1" applyProtection="1">
      <alignment horizontal="center" vertical="center"/>
      <protection hidden="1"/>
    </xf>
    <xf numFmtId="0" fontId="20" fillId="10" borderId="13" xfId="0" applyFont="1" applyFill="1" applyBorder="1" applyAlignment="1" applyProtection="1">
      <alignment horizontal="center" vertical="center"/>
      <protection hidden="1"/>
    </xf>
    <xf numFmtId="0" fontId="20" fillId="10" borderId="3" xfId="0" applyFont="1" applyFill="1" applyBorder="1" applyAlignment="1" applyProtection="1">
      <alignment horizontal="center" vertical="center"/>
      <protection hidden="1"/>
    </xf>
    <xf numFmtId="0" fontId="20" fillId="10" borderId="14" xfId="0" applyFont="1" applyFill="1" applyBorder="1" applyAlignment="1" applyProtection="1">
      <alignment horizontal="center" vertical="center"/>
      <protection hidden="1"/>
    </xf>
    <xf numFmtId="0" fontId="20" fillId="9" borderId="13" xfId="0" applyFont="1" applyFill="1" applyBorder="1" applyAlignment="1" applyProtection="1">
      <alignment horizontal="center" vertical="center"/>
      <protection hidden="1"/>
    </xf>
    <xf numFmtId="0" fontId="20" fillId="9" borderId="3" xfId="0" applyFont="1" applyFill="1" applyBorder="1" applyAlignment="1" applyProtection="1">
      <alignment horizontal="center" vertical="center"/>
      <protection hidden="1"/>
    </xf>
    <xf numFmtId="0" fontId="20" fillId="9" borderId="14" xfId="0" applyFont="1" applyFill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 wrapText="1"/>
      <protection locked="0" hidden="1"/>
    </xf>
    <xf numFmtId="0" fontId="6" fillId="0" borderId="30" xfId="0" applyFont="1" applyBorder="1" applyAlignment="1" applyProtection="1">
      <alignment horizontal="center" vertical="center" wrapText="1"/>
      <protection locked="0" hidden="1"/>
    </xf>
    <xf numFmtId="0" fontId="6" fillId="0" borderId="21" xfId="0" applyFont="1" applyBorder="1" applyAlignment="1" applyProtection="1">
      <alignment horizontal="center" vertical="center" wrapText="1"/>
      <protection locked="0" hidden="1"/>
    </xf>
    <xf numFmtId="0" fontId="6" fillId="3" borderId="2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23" xfId="0" applyFont="1" applyFill="1" applyBorder="1" applyAlignment="1" applyProtection="1">
      <alignment horizontal="center"/>
      <protection hidden="1"/>
    </xf>
    <xf numFmtId="0" fontId="26" fillId="6" borderId="27" xfId="0" applyFont="1" applyFill="1" applyBorder="1" applyAlignment="1" applyProtection="1">
      <alignment horizontal="center"/>
      <protection hidden="1"/>
    </xf>
    <xf numFmtId="0" fontId="26" fillId="6" borderId="28" xfId="0" applyFont="1" applyFill="1" applyBorder="1" applyAlignment="1" applyProtection="1">
      <alignment horizontal="center"/>
      <protection hidden="1"/>
    </xf>
    <xf numFmtId="0" fontId="26" fillId="6" borderId="16" xfId="0" applyFont="1" applyFill="1" applyBorder="1" applyAlignment="1" applyProtection="1">
      <alignment horizontal="center"/>
      <protection hidden="1"/>
    </xf>
    <xf numFmtId="0" fontId="21" fillId="7" borderId="22" xfId="0" applyFont="1" applyFill="1" applyBorder="1" applyAlignment="1" applyProtection="1">
      <alignment horizontal="center"/>
      <protection hidden="1"/>
    </xf>
    <xf numFmtId="0" fontId="21" fillId="7" borderId="3" xfId="0" applyFont="1" applyFill="1" applyBorder="1" applyAlignment="1" applyProtection="1">
      <alignment horizontal="center"/>
      <protection hidden="1"/>
    </xf>
    <xf numFmtId="0" fontId="21" fillId="7" borderId="14" xfId="0" applyFont="1" applyFill="1" applyBorder="1" applyAlignment="1" applyProtection="1">
      <alignment horizontal="center"/>
      <protection hidden="1"/>
    </xf>
    <xf numFmtId="0" fontId="21" fillId="7" borderId="29" xfId="0" applyFont="1" applyFill="1" applyBorder="1" applyAlignment="1" applyProtection="1">
      <alignment horizontal="center"/>
      <protection hidden="1"/>
    </xf>
    <xf numFmtId="0" fontId="21" fillId="7" borderId="30" xfId="0" applyFont="1" applyFill="1" applyBorder="1" applyAlignment="1" applyProtection="1">
      <alignment horizontal="center"/>
      <protection hidden="1"/>
    </xf>
    <xf numFmtId="0" fontId="21" fillId="7" borderId="40" xfId="0" applyFont="1" applyFill="1" applyBorder="1" applyAlignment="1" applyProtection="1">
      <alignment horizontal="center"/>
      <protection hidden="1"/>
    </xf>
    <xf numFmtId="0" fontId="27" fillId="6" borderId="27" xfId="0" applyFont="1" applyFill="1" applyBorder="1" applyAlignment="1" applyProtection="1">
      <alignment horizontal="center"/>
      <protection hidden="1"/>
    </xf>
    <xf numFmtId="0" fontId="27" fillId="6" borderId="28" xfId="0" applyFont="1" applyFill="1" applyBorder="1" applyAlignment="1" applyProtection="1">
      <alignment horizontal="center"/>
      <protection hidden="1"/>
    </xf>
    <xf numFmtId="0" fontId="27" fillId="6" borderId="16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A8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164223</xdr:colOff>
      <xdr:row>0</xdr:row>
      <xdr:rowOff>394604</xdr:rowOff>
    </xdr:from>
    <xdr:to>
      <xdr:col>11</xdr:col>
      <xdr:colOff>707572</xdr:colOff>
      <xdr:row>4</xdr:row>
      <xdr:rowOff>188739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01CD57-B2D8-42A4-9AB9-EC7C056A5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3044" y="394604"/>
          <a:ext cx="3523314" cy="923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avelers.sharepoint.com/Documents%20and%20Settings/rddohert/My%20Documents/RAY%20WORK/2011%20PLANNING/2011%20TDBU%20rev%20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avelers.sharepoint.com/Documents%20and%20Settings/dschiltz/Local%20Settings/Temporary%20Internet%20Files/OLK130/Draft%20G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TE"/>
      <sheetName val="HIDDEN"/>
      <sheetName val="F.A.Q."/>
      <sheetName val="Timeline"/>
      <sheetName val="TDBU1"/>
      <sheetName val="TDBU2"/>
      <sheetName val="MKT1"/>
      <sheetName val="MKT2"/>
      <sheetName val="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"/>
      <sheetName val="IA"/>
      <sheetName val="MN"/>
      <sheetName val="WI"/>
      <sheetName val="KS"/>
      <sheetName val="MO"/>
      <sheetName val="N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>
    <pageSetUpPr fitToPage="1"/>
  </sheetPr>
  <dimension ref="A1:AH60"/>
  <sheetViews>
    <sheetView tabSelected="1" zoomScale="70" zoomScaleNormal="70" workbookViewId="0">
      <pane xSplit="12" ySplit="1" topLeftCell="M2" activePane="bottomRight" state="frozen"/>
      <selection pane="topRight" sqref="A1:E1"/>
      <selection pane="bottomLeft" sqref="A1:E1"/>
      <selection pane="bottomRight" activeCell="B22" sqref="B22"/>
    </sheetView>
  </sheetViews>
  <sheetFormatPr defaultColWidth="9.140625" defaultRowHeight="18.75" x14ac:dyDescent="0.3"/>
  <cols>
    <col min="1" max="4" width="13.140625" style="2" customWidth="1"/>
    <col min="5" max="5" width="13" style="2" customWidth="1"/>
    <col min="6" max="6" width="13.140625" style="2" customWidth="1"/>
    <col min="7" max="7" width="12.42578125" style="2" customWidth="1"/>
    <col min="8" max="8" width="12.7109375" style="2" customWidth="1"/>
    <col min="9" max="9" width="15.42578125" style="2" customWidth="1"/>
    <col min="10" max="10" width="16.140625" style="2" customWidth="1"/>
    <col min="11" max="11" width="13.140625" style="2" customWidth="1"/>
    <col min="12" max="12" width="15.85546875" style="2" bestFit="1" customWidth="1"/>
    <col min="13" max="13" width="9.140625" style="34"/>
    <col min="14" max="15" width="9.28515625" style="2" bestFit="1" customWidth="1"/>
    <col min="16" max="27" width="12.42578125" style="2" customWidth="1"/>
    <col min="28" max="16384" width="9.140625" style="2"/>
  </cols>
  <sheetData>
    <row r="1" spans="1:29" ht="31.5" x14ac:dyDescent="0.3">
      <c r="A1" s="153" t="s">
        <v>103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9" x14ac:dyDescent="0.3">
      <c r="A2" s="3"/>
      <c r="B2" s="67"/>
      <c r="C2" s="67"/>
      <c r="D2" s="67"/>
      <c r="E2" s="67"/>
      <c r="F2" s="67"/>
      <c r="G2" s="67"/>
      <c r="H2" s="67"/>
      <c r="I2" s="67"/>
      <c r="J2" s="67"/>
      <c r="K2" s="67"/>
      <c r="L2" s="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9" x14ac:dyDescent="0.3">
      <c r="A3" s="5" t="s">
        <v>0</v>
      </c>
      <c r="B3" s="156" t="s">
        <v>104</v>
      </c>
      <c r="C3" s="157"/>
      <c r="D3" s="158"/>
      <c r="E3" s="68"/>
      <c r="F3" s="34"/>
      <c r="G3" s="83"/>
      <c r="H3" s="83"/>
      <c r="I3" s="83"/>
      <c r="J3" s="83"/>
      <c r="K3" s="83"/>
      <c r="L3" s="8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9" x14ac:dyDescent="0.3">
      <c r="A4" s="6"/>
      <c r="B4" s="68"/>
      <c r="C4" s="68"/>
      <c r="D4" s="68"/>
      <c r="E4" s="68"/>
      <c r="F4" s="34"/>
      <c r="G4" s="83"/>
      <c r="H4" s="83"/>
      <c r="I4" s="83"/>
      <c r="J4" s="83"/>
      <c r="K4" s="83"/>
      <c r="L4" s="8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9" ht="19.5" thickBot="1" x14ac:dyDescent="0.35">
      <c r="A5" s="5" t="s">
        <v>1</v>
      </c>
      <c r="B5" s="156" t="s">
        <v>12</v>
      </c>
      <c r="C5" s="157"/>
      <c r="D5" s="157"/>
      <c r="E5" s="158"/>
      <c r="F5" s="34"/>
      <c r="G5" s="83"/>
      <c r="H5" s="83"/>
      <c r="I5" s="83"/>
      <c r="J5" s="83"/>
      <c r="K5" s="83"/>
      <c r="L5" s="8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9" ht="21.75" customHeight="1" x14ac:dyDescent="0.3">
      <c r="A6" s="6"/>
      <c r="B6" s="68"/>
      <c r="C6" s="68"/>
      <c r="D6" s="68"/>
      <c r="E6" s="68"/>
      <c r="F6" s="34"/>
      <c r="G6" s="171" t="s">
        <v>2</v>
      </c>
      <c r="H6" s="172"/>
      <c r="I6" s="172"/>
      <c r="J6" s="172"/>
      <c r="K6" s="172"/>
      <c r="L6" s="173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9" ht="21.75" customHeight="1" thickBot="1" x14ac:dyDescent="0.35">
      <c r="A7" s="5" t="s">
        <v>3</v>
      </c>
      <c r="B7" s="139">
        <f ca="1">YEAR(TODAY())</f>
        <v>2023</v>
      </c>
      <c r="C7" s="69" t="s">
        <v>4</v>
      </c>
      <c r="D7" s="51" t="s">
        <v>84</v>
      </c>
      <c r="E7" s="68"/>
      <c r="F7" s="34"/>
      <c r="G7" s="174"/>
      <c r="H7" s="175"/>
      <c r="I7" s="175"/>
      <c r="J7" s="175"/>
      <c r="K7" s="175"/>
      <c r="L7" s="176"/>
      <c r="N7" s="34"/>
      <c r="O7" s="34"/>
      <c r="P7" s="34"/>
      <c r="Q7" s="34"/>
    </row>
    <row r="8" spans="1:29" ht="19.5" x14ac:dyDescent="0.3">
      <c r="A8" s="6"/>
      <c r="B8" s="68"/>
      <c r="C8" s="68"/>
      <c r="D8" s="68"/>
      <c r="E8" s="68"/>
      <c r="F8" s="34"/>
      <c r="G8" s="189" t="s">
        <v>6</v>
      </c>
      <c r="H8" s="190"/>
      <c r="I8" s="191"/>
      <c r="J8" s="112" t="s">
        <v>7</v>
      </c>
      <c r="K8" s="112" t="s">
        <v>8</v>
      </c>
      <c r="L8" s="111" t="s">
        <v>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9" ht="19.5" x14ac:dyDescent="0.3">
      <c r="A9" s="5"/>
      <c r="B9" s="70"/>
      <c r="C9" s="69" t="s">
        <v>10</v>
      </c>
      <c r="D9" s="138">
        <v>12</v>
      </c>
      <c r="E9" s="68"/>
      <c r="F9" s="34"/>
      <c r="G9" s="192" t="s">
        <v>11</v>
      </c>
      <c r="H9" s="193"/>
      <c r="I9" s="194"/>
      <c r="J9" s="114">
        <v>0.95</v>
      </c>
      <c r="K9" s="98" t="s">
        <v>12</v>
      </c>
      <c r="L9" s="103" t="e">
        <f>(+J9-K9)*100</f>
        <v>#VALUE!</v>
      </c>
      <c r="N9" s="34"/>
      <c r="O9" s="34"/>
      <c r="P9" s="34" t="s">
        <v>12</v>
      </c>
      <c r="Q9" s="34"/>
      <c r="R9" s="34"/>
      <c r="S9" s="34"/>
      <c r="T9" s="34"/>
      <c r="U9" s="34"/>
      <c r="V9" s="34"/>
      <c r="W9" s="34"/>
    </row>
    <row r="10" spans="1:29" ht="20.25" thickBot="1" x14ac:dyDescent="0.35">
      <c r="A10" s="5"/>
      <c r="B10" s="70"/>
      <c r="C10" s="68"/>
      <c r="D10" s="69"/>
      <c r="E10" s="71"/>
      <c r="F10" s="34"/>
      <c r="G10" s="195" t="s">
        <v>13</v>
      </c>
      <c r="H10" s="196"/>
      <c r="I10" s="197"/>
      <c r="J10" s="115">
        <v>0.5</v>
      </c>
      <c r="K10" s="113" t="s">
        <v>12</v>
      </c>
      <c r="L10" s="105" t="e">
        <f>(+J10-K10)*100</f>
        <v>#VALUE!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9" ht="19.5" x14ac:dyDescent="0.3">
      <c r="A11" s="5"/>
      <c r="B11" s="70"/>
      <c r="C11" s="73" t="s">
        <v>14</v>
      </c>
      <c r="D11" s="29">
        <v>0.91</v>
      </c>
      <c r="E11" s="71"/>
      <c r="F11" s="34"/>
      <c r="G11" s="198" t="s">
        <v>15</v>
      </c>
      <c r="H11" s="199"/>
      <c r="I11" s="200"/>
      <c r="J11" s="110" t="s">
        <v>7</v>
      </c>
      <c r="K11" s="110" t="s">
        <v>8</v>
      </c>
      <c r="L11" s="111" t="s">
        <v>9</v>
      </c>
      <c r="M11" s="2"/>
    </row>
    <row r="12" spans="1:29" ht="19.5" x14ac:dyDescent="0.3">
      <c r="A12" s="5"/>
      <c r="B12" s="70"/>
      <c r="C12" s="69"/>
      <c r="D12" s="72"/>
      <c r="E12" s="71"/>
      <c r="F12" s="34"/>
      <c r="G12" s="192" t="s">
        <v>16</v>
      </c>
      <c r="H12" s="193"/>
      <c r="I12" s="194"/>
      <c r="J12" s="114">
        <v>0.95</v>
      </c>
      <c r="K12" s="99"/>
      <c r="L12" s="103">
        <f>(+J12-K12)*100</f>
        <v>95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9" ht="20.25" thickBot="1" x14ac:dyDescent="0.35">
      <c r="A13" s="120"/>
      <c r="B13" s="34"/>
      <c r="C13" s="34"/>
      <c r="D13" s="34"/>
      <c r="E13" s="71"/>
      <c r="F13" s="34"/>
      <c r="G13" s="195" t="s">
        <v>17</v>
      </c>
      <c r="H13" s="196"/>
      <c r="I13" s="197"/>
      <c r="J13" s="115">
        <v>0.25</v>
      </c>
      <c r="K13" s="104"/>
      <c r="L13" s="105">
        <f>(+J13-K13)*100</f>
        <v>25</v>
      </c>
      <c r="N13" s="34"/>
      <c r="O13" s="34"/>
      <c r="P13" s="34"/>
      <c r="Q13" s="34" t="s">
        <v>12</v>
      </c>
      <c r="R13" s="34"/>
      <c r="S13" s="34"/>
      <c r="T13" s="34"/>
      <c r="U13" s="34"/>
      <c r="V13" s="34"/>
      <c r="W13" s="34"/>
    </row>
    <row r="14" spans="1:29" x14ac:dyDescent="0.3">
      <c r="A14" s="78"/>
      <c r="B14" s="59"/>
      <c r="C14" s="74"/>
      <c r="D14" s="56"/>
      <c r="E14" s="79"/>
      <c r="G14" s="34"/>
      <c r="H14" s="34"/>
      <c r="I14" s="34"/>
      <c r="J14" s="34"/>
      <c r="K14" s="34"/>
      <c r="L14" s="121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9" x14ac:dyDescent="0.3">
      <c r="A15" s="78"/>
      <c r="B15" s="59"/>
      <c r="C15" s="74"/>
      <c r="D15" s="56"/>
      <c r="E15" s="79"/>
      <c r="F15" s="74"/>
      <c r="G15" s="34"/>
      <c r="H15" s="34"/>
      <c r="I15" s="34"/>
      <c r="J15" s="34"/>
      <c r="K15" s="56"/>
      <c r="L15" s="57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9" ht="19.5" thickBot="1" x14ac:dyDescent="0.35">
      <c r="A16" s="120"/>
      <c r="B16" s="34"/>
      <c r="C16" s="34"/>
      <c r="D16" s="34"/>
      <c r="E16" s="34"/>
      <c r="F16" s="34"/>
      <c r="G16" s="80"/>
      <c r="H16" s="59"/>
      <c r="I16" s="74"/>
      <c r="J16" s="56"/>
      <c r="K16" s="71"/>
      <c r="L16" s="122"/>
      <c r="M16" s="56"/>
      <c r="N16" s="56"/>
      <c r="O16" s="75"/>
      <c r="P16" s="74"/>
      <c r="Q16" s="56"/>
      <c r="R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34" ht="19.5" thickBot="1" x14ac:dyDescent="0.35">
      <c r="A17" s="168" t="s">
        <v>18</v>
      </c>
      <c r="B17" s="169"/>
      <c r="C17" s="169"/>
      <c r="D17" s="170"/>
      <c r="E17" s="168" t="s">
        <v>19</v>
      </c>
      <c r="F17" s="170"/>
      <c r="G17" s="34"/>
      <c r="H17" s="168" t="s">
        <v>20</v>
      </c>
      <c r="I17" s="169"/>
      <c r="J17" s="169"/>
      <c r="K17" s="169"/>
      <c r="L17" s="170"/>
      <c r="M17" s="56"/>
      <c r="N17" s="56"/>
      <c r="O17" s="75"/>
      <c r="P17" s="74"/>
      <c r="Q17" s="56"/>
      <c r="R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34" x14ac:dyDescent="0.3">
      <c r="A18" s="100" t="s">
        <v>21</v>
      </c>
      <c r="B18" s="92" t="s">
        <v>22</v>
      </c>
      <c r="C18" s="101" t="s">
        <v>23</v>
      </c>
      <c r="D18" s="102" t="s">
        <v>24</v>
      </c>
      <c r="E18" s="92" t="s">
        <v>25</v>
      </c>
      <c r="F18" s="93" t="s">
        <v>24</v>
      </c>
      <c r="G18" s="34"/>
      <c r="H18" s="100" t="s">
        <v>21</v>
      </c>
      <c r="I18" s="101" t="s">
        <v>25</v>
      </c>
      <c r="J18" s="93" t="s">
        <v>26</v>
      </c>
      <c r="K18" s="101" t="s">
        <v>24</v>
      </c>
      <c r="L18" s="93" t="s">
        <v>27</v>
      </c>
      <c r="M18" s="56"/>
      <c r="N18" s="56"/>
      <c r="O18" s="75"/>
      <c r="P18" s="74"/>
      <c r="Q18" s="56"/>
      <c r="R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34" ht="19.5" x14ac:dyDescent="0.3">
      <c r="A19" s="119" t="s">
        <v>28</v>
      </c>
      <c r="B19" s="81">
        <v>15</v>
      </c>
      <c r="C19" s="82">
        <v>0.12</v>
      </c>
      <c r="D19" s="95">
        <f>+B19*C19</f>
        <v>1.7999999999999998</v>
      </c>
      <c r="E19" s="96">
        <f>+B19*3</f>
        <v>45</v>
      </c>
      <c r="F19" s="97">
        <f>+D19*3</f>
        <v>5.3999999999999995</v>
      </c>
      <c r="G19" s="34"/>
      <c r="H19" s="119" t="s">
        <v>28</v>
      </c>
      <c r="I19" s="87"/>
      <c r="J19" s="94">
        <f>(+E19-I19)*1</f>
        <v>45</v>
      </c>
      <c r="K19" s="87"/>
      <c r="L19" s="103">
        <f>(+F19-K19)*1</f>
        <v>5.3999999999999995</v>
      </c>
      <c r="M19" s="56"/>
      <c r="N19" s="56"/>
      <c r="O19" s="75"/>
      <c r="P19" s="74"/>
      <c r="Q19" s="56"/>
      <c r="R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34" ht="19.5" x14ac:dyDescent="0.3">
      <c r="A20" s="119" t="s">
        <v>29</v>
      </c>
      <c r="B20" s="81">
        <v>15</v>
      </c>
      <c r="C20" s="82">
        <v>0.17</v>
      </c>
      <c r="D20" s="95">
        <f t="shared" ref="D20:D21" si="0">+B20*C20</f>
        <v>2.5500000000000003</v>
      </c>
      <c r="E20" s="96">
        <f t="shared" ref="E20:E21" si="1">+B20*3</f>
        <v>45</v>
      </c>
      <c r="F20" s="97">
        <f t="shared" ref="F20:F21" si="2">+D20*3</f>
        <v>7.65</v>
      </c>
      <c r="G20" s="34"/>
      <c r="H20" s="119" t="s">
        <v>29</v>
      </c>
      <c r="I20" s="87"/>
      <c r="J20" s="94">
        <f>(+E20-I20)*1</f>
        <v>45</v>
      </c>
      <c r="K20" s="87"/>
      <c r="L20" s="103">
        <f>(+F20-K20)*1</f>
        <v>7.65</v>
      </c>
      <c r="M20" s="56"/>
      <c r="N20" s="56"/>
      <c r="O20" s="75"/>
      <c r="P20" s="74"/>
      <c r="Q20" s="56"/>
      <c r="R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34" ht="19.5" x14ac:dyDescent="0.3">
      <c r="A21" s="119" t="s">
        <v>30</v>
      </c>
      <c r="B21" s="81">
        <v>1</v>
      </c>
      <c r="C21" s="82">
        <v>0.85</v>
      </c>
      <c r="D21" s="95">
        <f t="shared" si="0"/>
        <v>0.85</v>
      </c>
      <c r="E21" s="96">
        <f t="shared" si="1"/>
        <v>3</v>
      </c>
      <c r="F21" s="97">
        <f t="shared" si="2"/>
        <v>2.5499999999999998</v>
      </c>
      <c r="G21" s="34"/>
      <c r="H21" s="119" t="s">
        <v>30</v>
      </c>
      <c r="I21" s="87"/>
      <c r="J21" s="94">
        <f>(+E21-I21)*1</f>
        <v>3</v>
      </c>
      <c r="K21" s="87"/>
      <c r="L21" s="103">
        <f>(+F21-K21)*1</f>
        <v>2.5499999999999998</v>
      </c>
      <c r="M21" s="56"/>
      <c r="N21" s="56"/>
      <c r="O21" s="75"/>
      <c r="P21" s="74"/>
      <c r="Q21" s="56"/>
      <c r="R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34" ht="19.5" thickBot="1" x14ac:dyDescent="0.35">
      <c r="A22" s="30" t="s">
        <v>31</v>
      </c>
      <c r="B22" s="31">
        <f>SUM(B19:B21)</f>
        <v>31</v>
      </c>
      <c r="C22" s="64">
        <f>SUMPRODUCT(B19:B21,C19:C21)/B22</f>
        <v>0.16774193548387095</v>
      </c>
      <c r="D22" s="86">
        <f>SUM(D19:D21)</f>
        <v>5.1999999999999993</v>
      </c>
      <c r="E22" s="85">
        <f>SUM(E19:E21)</f>
        <v>93</v>
      </c>
      <c r="F22" s="66">
        <f>SUM(F19:F21)</f>
        <v>15.600000000000001</v>
      </c>
      <c r="G22" s="34"/>
      <c r="H22" s="30" t="s">
        <v>31</v>
      </c>
      <c r="I22" s="65">
        <f>SUM(I19:I21)</f>
        <v>0</v>
      </c>
      <c r="J22" s="66">
        <f>SUM(J19:J21)</f>
        <v>93</v>
      </c>
      <c r="K22" s="65">
        <f>SUM(K19:K21)</f>
        <v>0</v>
      </c>
      <c r="L22" s="66">
        <f>SUM(L19:L21)</f>
        <v>15.600000000000001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34" x14ac:dyDescent="0.3">
      <c r="A23" s="5"/>
      <c r="B23" s="70"/>
      <c r="C23" s="73"/>
      <c r="D23" s="56"/>
      <c r="E23" s="71"/>
      <c r="F23" s="74"/>
      <c r="G23" s="56"/>
      <c r="H23" s="56"/>
      <c r="I23" s="75"/>
      <c r="J23" s="74"/>
      <c r="K23" s="56"/>
      <c r="L23" s="57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34" ht="19.5" thickBot="1" x14ac:dyDescent="0.35">
      <c r="A24" s="5"/>
      <c r="B24" s="70"/>
      <c r="C24" s="73"/>
      <c r="D24" s="56"/>
      <c r="E24" s="71"/>
      <c r="F24" s="74"/>
      <c r="G24" s="56"/>
      <c r="H24" s="56"/>
      <c r="I24" s="75"/>
      <c r="J24" s="74"/>
      <c r="K24" s="56"/>
      <c r="L24" s="57"/>
      <c r="N24" s="34"/>
      <c r="O24" s="34"/>
      <c r="P24" s="34" t="s">
        <v>12</v>
      </c>
      <c r="Q24" s="34"/>
      <c r="R24" s="34"/>
      <c r="S24" s="34"/>
      <c r="T24" s="34"/>
      <c r="U24" s="34"/>
      <c r="V24" s="34"/>
      <c r="W24" s="34"/>
    </row>
    <row r="25" spans="1:34" ht="19.5" thickBot="1" x14ac:dyDescent="0.35">
      <c r="A25" s="165" t="s">
        <v>32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34" s="8" customFormat="1" ht="56.25" x14ac:dyDescent="0.3">
      <c r="A26" s="116" t="s">
        <v>33</v>
      </c>
      <c r="B26" s="117" t="s">
        <v>34</v>
      </c>
      <c r="C26" s="117" t="s">
        <v>35</v>
      </c>
      <c r="D26" s="117" t="s">
        <v>36</v>
      </c>
      <c r="E26" s="117" t="s">
        <v>24</v>
      </c>
      <c r="F26" s="117" t="s">
        <v>37</v>
      </c>
      <c r="G26" s="117" t="s">
        <v>38</v>
      </c>
      <c r="H26" s="117" t="s">
        <v>39</v>
      </c>
      <c r="I26" s="117" t="s">
        <v>40</v>
      </c>
      <c r="J26" s="117" t="s">
        <v>41</v>
      </c>
      <c r="K26" s="117" t="s">
        <v>42</v>
      </c>
      <c r="L26" s="118" t="s">
        <v>43</v>
      </c>
      <c r="M26" s="58"/>
      <c r="N26" s="52" t="s">
        <v>44</v>
      </c>
      <c r="O26" s="52" t="s">
        <v>21</v>
      </c>
      <c r="P26" s="53" t="s">
        <v>45</v>
      </c>
      <c r="Q26" s="53" t="s">
        <v>46</v>
      </c>
      <c r="R26" s="53" t="s">
        <v>47</v>
      </c>
      <c r="S26" s="53" t="s">
        <v>48</v>
      </c>
      <c r="T26" s="53" t="s">
        <v>49</v>
      </c>
      <c r="U26" s="53" t="s">
        <v>50</v>
      </c>
      <c r="V26" s="53"/>
      <c r="W26" s="53"/>
      <c r="X26" s="10"/>
      <c r="Y26" s="10"/>
      <c r="Z26" s="10"/>
      <c r="AA26" s="10"/>
      <c r="AB26" s="11"/>
      <c r="AC26" s="11"/>
      <c r="AD26" s="11"/>
      <c r="AE26" s="11"/>
      <c r="AF26" s="11"/>
      <c r="AG26" s="11"/>
      <c r="AH26" s="11"/>
    </row>
    <row r="27" spans="1:34" s="12" customFormat="1" x14ac:dyDescent="0.3">
      <c r="A27" s="119" t="s">
        <v>28</v>
      </c>
      <c r="B27" s="106">
        <f>B19</f>
        <v>15</v>
      </c>
      <c r="C27" s="107">
        <f>B27*$D$9</f>
        <v>180</v>
      </c>
      <c r="D27" s="108">
        <v>0.13</v>
      </c>
      <c r="E27" s="107">
        <f>C27*D27</f>
        <v>23.400000000000002</v>
      </c>
      <c r="F27" s="109">
        <v>0</v>
      </c>
      <c r="G27" s="108">
        <v>0.85</v>
      </c>
      <c r="H27" s="107">
        <f>F27*G27</f>
        <v>0</v>
      </c>
      <c r="I27" s="107">
        <f>(E27*$D$11)+H27</f>
        <v>21.294000000000004</v>
      </c>
      <c r="J27" s="151">
        <f>IF(ISERROR((I27-F27)/F27),0,((I27-F27)/F27))</f>
        <v>0</v>
      </c>
      <c r="K27" s="152">
        <f>IFERROR(VLOOKUP($A27,List!$D$13:$I$13,VLOOKUP(PLAN!$D$7,List!$A$5:$B$9,2,FALSE),FALSE),"Select State")</f>
        <v>1839.2583974392612</v>
      </c>
      <c r="L27" s="123">
        <f>K27*I27</f>
        <v>39165.168315071634</v>
      </c>
      <c r="M27" s="59"/>
      <c r="N27" s="52" t="s">
        <v>51</v>
      </c>
      <c r="O27" s="52" t="s">
        <v>52</v>
      </c>
      <c r="P27" s="54">
        <f>I27</f>
        <v>21.294000000000004</v>
      </c>
      <c r="Q27" s="54">
        <f>((P$27*$G$27)+($B$27*12*$D$27*$D$11))</f>
        <v>39.393900000000002</v>
      </c>
      <c r="R27" s="54">
        <f>((Q$27*$G$27)+($B$27*12*$D$27*$D$11))</f>
        <v>54.778815000000002</v>
      </c>
      <c r="S27" s="54">
        <f>((R$27*$G$27)+($B$27*12*$D$27*$D$11))</f>
        <v>67.855992750000013</v>
      </c>
      <c r="T27" s="54">
        <f>((S$27*$G$27)+($B$27*12*$D$27*$D$11))</f>
        <v>78.971593837500023</v>
      </c>
      <c r="U27" s="54">
        <f>((T$27*$G$27)+($B$27*12*$D$27*$D$11))</f>
        <v>88.41985476187503</v>
      </c>
      <c r="V27" s="54"/>
      <c r="W27" s="54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</row>
    <row r="28" spans="1:34" s="12" customFormat="1" x14ac:dyDescent="0.3">
      <c r="A28" s="119" t="s">
        <v>29</v>
      </c>
      <c r="B28" s="106">
        <f>B20</f>
        <v>15</v>
      </c>
      <c r="C28" s="107">
        <f>B28*$D$9</f>
        <v>180</v>
      </c>
      <c r="D28" s="108">
        <v>0.18</v>
      </c>
      <c r="E28" s="107">
        <f>C28*D28</f>
        <v>32.4</v>
      </c>
      <c r="F28" s="109">
        <v>0</v>
      </c>
      <c r="G28" s="108">
        <v>0.85</v>
      </c>
      <c r="H28" s="107">
        <f>F28*G28</f>
        <v>0</v>
      </c>
      <c r="I28" s="107">
        <f>(E28*$D$11)+H28</f>
        <v>29.483999999999998</v>
      </c>
      <c r="J28" s="151">
        <f t="shared" ref="J28:J30" si="3">IF(ISERROR((I28-F28)/F28),0,((I28-F28)/F28))</f>
        <v>0</v>
      </c>
      <c r="K28" s="152">
        <f>IFERROR(VLOOKUP($A28,List!$D$14:$I$14,VLOOKUP(PLAN!$D$7,List!$A$5:$B$9,2,FALSE),FALSE),"Select State")</f>
        <v>1536.2790405652904</v>
      </c>
      <c r="L28" s="123">
        <f>K28*I28</f>
        <v>45295.651232027019</v>
      </c>
      <c r="M28" s="59"/>
      <c r="N28" s="52" t="s">
        <v>51</v>
      </c>
      <c r="O28" s="52" t="s">
        <v>53</v>
      </c>
      <c r="P28" s="54"/>
      <c r="Q28" s="54">
        <f>((P$28*$G$28)+($B$28*12*$D$28*$D$11))</f>
        <v>29.483999999999998</v>
      </c>
      <c r="R28" s="54">
        <f>((Q$28*$G$28)+($B$28*12*$D$28*$D$11))</f>
        <v>54.545400000000001</v>
      </c>
      <c r="S28" s="54">
        <f>((R$28*$G$28)+($B$28*12*$D$28*$D$11))</f>
        <v>75.847589999999997</v>
      </c>
      <c r="T28" s="54">
        <f>((S$28*$G$28)+($B$28*12*$D$28*$D$11))</f>
        <v>93.95445149999999</v>
      </c>
      <c r="U28" s="54">
        <f>((T$28*$G$28)+($B$28*12*$D$28*$D$11))</f>
        <v>109.34528377499998</v>
      </c>
      <c r="V28" s="54"/>
      <c r="W28" s="54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</row>
    <row r="29" spans="1:34" s="12" customFormat="1" x14ac:dyDescent="0.3">
      <c r="A29" s="119" t="s">
        <v>30</v>
      </c>
      <c r="B29" s="106">
        <f>B21</f>
        <v>1</v>
      </c>
      <c r="C29" s="107">
        <f>B29*$D$9</f>
        <v>12</v>
      </c>
      <c r="D29" s="108">
        <v>0.85</v>
      </c>
      <c r="E29" s="107">
        <f>C29*D29</f>
        <v>10.199999999999999</v>
      </c>
      <c r="F29" s="109">
        <v>0</v>
      </c>
      <c r="G29" s="108">
        <v>0.85</v>
      </c>
      <c r="H29" s="107">
        <f>F29*G29</f>
        <v>0</v>
      </c>
      <c r="I29" s="107">
        <f>(E29*$D$11)+H29</f>
        <v>9.282</v>
      </c>
      <c r="J29" s="151">
        <f t="shared" si="3"/>
        <v>0</v>
      </c>
      <c r="K29" s="152">
        <f>IFERROR(VLOOKUP($A29,List!$D$15:$I$15,VLOOKUP(PLAN!$D$7,List!$A$5:$B$9,2,FALSE),FALSE),"Select State")</f>
        <v>282.74767750022386</v>
      </c>
      <c r="L29" s="123">
        <f>K29*I29</f>
        <v>2624.4639425570776</v>
      </c>
      <c r="M29" s="59"/>
      <c r="N29" s="52" t="s">
        <v>51</v>
      </c>
      <c r="O29" s="52" t="s">
        <v>54</v>
      </c>
      <c r="P29" s="54">
        <f>I29</f>
        <v>9.282</v>
      </c>
      <c r="Q29" s="54">
        <f>((P29*$G$29)+($B$29*12*$D$29*$D$11))</f>
        <v>17.171700000000001</v>
      </c>
      <c r="R29" s="54">
        <f>((Q29*$G$29)+($B$29*12*$D$29*$D$11))</f>
        <v>23.877945</v>
      </c>
      <c r="S29" s="54">
        <f>((R29*$G$29)+($B$29*12*$D$29*$D$11))</f>
        <v>29.578253249999999</v>
      </c>
      <c r="T29" s="54">
        <f>((S29*$G$29)+($B$29*12*$D$29*$D$11))</f>
        <v>34.423515262500004</v>
      </c>
      <c r="U29" s="54">
        <f>((T29*$G$29)+($B$29*12*$D$29*$D$11))</f>
        <v>38.541987973125003</v>
      </c>
      <c r="V29" s="54"/>
      <c r="W29" s="54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</row>
    <row r="30" spans="1:34" x14ac:dyDescent="0.3">
      <c r="A30" s="15" t="s">
        <v>55</v>
      </c>
      <c r="B30" s="16">
        <f>B27+B28+B29</f>
        <v>31</v>
      </c>
      <c r="C30" s="16">
        <f>C27+C28+C29</f>
        <v>372</v>
      </c>
      <c r="D30" s="17">
        <f>IF(C30=0,0,E30/C30)</f>
        <v>0.17741935483870969</v>
      </c>
      <c r="E30" s="16">
        <f>E27+E28+E29</f>
        <v>66</v>
      </c>
      <c r="F30" s="16">
        <f>F27+F28+F29</f>
        <v>0</v>
      </c>
      <c r="G30" s="18">
        <f>IF(F30=0,0,H30/F30)</f>
        <v>0</v>
      </c>
      <c r="H30" s="16">
        <f>H27+H28+H29</f>
        <v>0</v>
      </c>
      <c r="I30" s="16">
        <f>I27+I28+I29</f>
        <v>60.06</v>
      </c>
      <c r="J30" s="18">
        <f t="shared" si="3"/>
        <v>0</v>
      </c>
      <c r="K30" s="19">
        <f>IF(I30=0,0,L30/I30)</f>
        <v>1449.971420074188</v>
      </c>
      <c r="L30" s="20">
        <f>L27+L28+L29</f>
        <v>87085.283489655732</v>
      </c>
      <c r="N30" s="52" t="s">
        <v>56</v>
      </c>
      <c r="O30" s="52" t="s">
        <v>52</v>
      </c>
      <c r="P30" s="55">
        <f>K27</f>
        <v>1839.2583974392612</v>
      </c>
      <c r="Q30" s="55">
        <f t="shared" ref="Q30:U32" si="4">P30*1.035</f>
        <v>1903.6324413496352</v>
      </c>
      <c r="R30" s="55">
        <f t="shared" si="4"/>
        <v>1970.2595767968724</v>
      </c>
      <c r="S30" s="55">
        <f t="shared" si="4"/>
        <v>2039.2186619847628</v>
      </c>
      <c r="T30" s="55">
        <f t="shared" si="4"/>
        <v>2110.5913151542295</v>
      </c>
      <c r="U30" s="55">
        <f t="shared" si="4"/>
        <v>2184.4620111846275</v>
      </c>
      <c r="V30" s="55"/>
      <c r="W30" s="55"/>
      <c r="X30" s="21"/>
      <c r="Y30" s="21"/>
      <c r="Z30" s="21"/>
      <c r="AA30" s="21"/>
      <c r="AB30" s="9"/>
      <c r="AC30" s="9"/>
      <c r="AD30" s="9"/>
      <c r="AE30" s="9"/>
      <c r="AF30" s="9"/>
      <c r="AG30" s="9"/>
      <c r="AH30" s="9"/>
    </row>
    <row r="31" spans="1:34" x14ac:dyDescent="0.3">
      <c r="A31" s="22"/>
      <c r="B31" s="76"/>
      <c r="C31" s="76"/>
      <c r="D31" s="77"/>
      <c r="E31" s="76"/>
      <c r="F31" s="76"/>
      <c r="G31" s="23"/>
      <c r="H31" s="76"/>
      <c r="I31" s="76"/>
      <c r="J31" s="23"/>
      <c r="K31" s="24"/>
      <c r="L31" s="25"/>
      <c r="N31" s="52" t="s">
        <v>56</v>
      </c>
      <c r="O31" s="52" t="s">
        <v>53</v>
      </c>
      <c r="P31" s="55">
        <f>K28</f>
        <v>1536.2790405652904</v>
      </c>
      <c r="Q31" s="55">
        <f t="shared" si="4"/>
        <v>1590.0488069850755</v>
      </c>
      <c r="R31" s="55">
        <f t="shared" si="4"/>
        <v>1645.700515229553</v>
      </c>
      <c r="S31" s="55">
        <f t="shared" si="4"/>
        <v>1703.3000332625872</v>
      </c>
      <c r="T31" s="55">
        <f t="shared" si="4"/>
        <v>1762.9155344267776</v>
      </c>
      <c r="U31" s="55">
        <f t="shared" si="4"/>
        <v>1824.6175781317147</v>
      </c>
      <c r="V31" s="55"/>
      <c r="W31" s="55"/>
      <c r="X31" s="21"/>
      <c r="Y31" s="21"/>
      <c r="Z31" s="21"/>
      <c r="AA31" s="21"/>
      <c r="AB31" s="9"/>
      <c r="AC31" s="9"/>
      <c r="AD31" s="9"/>
      <c r="AE31" s="9"/>
      <c r="AF31" s="9"/>
      <c r="AG31" s="9"/>
      <c r="AH31" s="9"/>
    </row>
    <row r="32" spans="1:34" x14ac:dyDescent="0.3">
      <c r="A32" s="22"/>
      <c r="B32" s="76"/>
      <c r="C32" s="76"/>
      <c r="D32" s="77"/>
      <c r="E32" s="76"/>
      <c r="F32" s="76"/>
      <c r="G32" s="23"/>
      <c r="H32" s="76"/>
      <c r="I32" s="76"/>
      <c r="J32" s="23"/>
      <c r="K32" s="24"/>
      <c r="L32" s="25"/>
      <c r="N32" s="52" t="s">
        <v>56</v>
      </c>
      <c r="O32" s="52" t="s">
        <v>54</v>
      </c>
      <c r="P32" s="55">
        <f>K29</f>
        <v>282.74767750022386</v>
      </c>
      <c r="Q32" s="55">
        <f t="shared" si="4"/>
        <v>292.64384621273166</v>
      </c>
      <c r="R32" s="55">
        <f t="shared" si="4"/>
        <v>302.88638083017725</v>
      </c>
      <c r="S32" s="55">
        <f t="shared" si="4"/>
        <v>313.48740415923345</v>
      </c>
      <c r="T32" s="55">
        <f t="shared" si="4"/>
        <v>324.4594633048066</v>
      </c>
      <c r="U32" s="55">
        <f t="shared" si="4"/>
        <v>335.81554452047482</v>
      </c>
      <c r="V32" s="55"/>
      <c r="W32" s="55"/>
      <c r="X32" s="21"/>
      <c r="Y32" s="21"/>
      <c r="Z32" s="21"/>
      <c r="AA32" s="21"/>
      <c r="AB32" s="9"/>
      <c r="AC32" s="9"/>
      <c r="AD32" s="9"/>
      <c r="AE32" s="9"/>
      <c r="AF32" s="9"/>
      <c r="AG32" s="9"/>
      <c r="AH32" s="9"/>
    </row>
    <row r="33" spans="1:34" x14ac:dyDescent="0.3">
      <c r="A33" s="26"/>
      <c r="B33" s="76"/>
      <c r="C33" s="76"/>
      <c r="D33" s="27" t="s">
        <v>57</v>
      </c>
      <c r="E33" s="27" t="s">
        <v>58</v>
      </c>
      <c r="F33" s="27" t="s">
        <v>59</v>
      </c>
      <c r="G33" s="27" t="s">
        <v>60</v>
      </c>
      <c r="H33" s="27" t="s">
        <v>61</v>
      </c>
      <c r="I33" s="27" t="s">
        <v>62</v>
      </c>
      <c r="J33" s="76"/>
      <c r="K33" s="76"/>
      <c r="L33" s="28"/>
      <c r="N33" s="52" t="s">
        <v>63</v>
      </c>
      <c r="O33" s="52" t="s">
        <v>52</v>
      </c>
      <c r="P33" s="55">
        <f t="shared" ref="P33:U35" si="5">P27*P30</f>
        <v>39165.168315071634</v>
      </c>
      <c r="Q33" s="55">
        <f t="shared" si="5"/>
        <v>74991.506031283396</v>
      </c>
      <c r="R33" s="55">
        <f t="shared" si="5"/>
        <v>107928.48485933416</v>
      </c>
      <c r="S33" s="55">
        <f t="shared" si="5"/>
        <v>138373.20674330278</v>
      </c>
      <c r="T33" s="55">
        <f t="shared" si="5"/>
        <v>166676.76009731481</v>
      </c>
      <c r="U33" s="55">
        <f t="shared" si="5"/>
        <v>193149.81376177818</v>
      </c>
      <c r="V33" s="55"/>
      <c r="W33" s="55"/>
      <c r="X33" s="21"/>
      <c r="Y33" s="21"/>
      <c r="Z33" s="21"/>
      <c r="AA33" s="21"/>
      <c r="AB33" s="9"/>
      <c r="AC33" s="9"/>
      <c r="AD33" s="9"/>
      <c r="AE33" s="9"/>
      <c r="AF33" s="9"/>
      <c r="AG33" s="9"/>
      <c r="AH33" s="9"/>
    </row>
    <row r="34" spans="1:34" x14ac:dyDescent="0.3">
      <c r="A34" s="26"/>
      <c r="B34" s="76"/>
      <c r="C34" s="76"/>
      <c r="D34" s="1">
        <f t="shared" ref="D34:I34" si="6">P36</f>
        <v>41789.632257628713</v>
      </c>
      <c r="E34" s="1">
        <f t="shared" si="6"/>
        <v>126897.69739044252</v>
      </c>
      <c r="F34" s="1">
        <f t="shared" si="6"/>
        <v>204926.18208544824</v>
      </c>
      <c r="G34" s="1">
        <f t="shared" si="6"/>
        <v>276836.81914409675</v>
      </c>
      <c r="H34" s="1">
        <f t="shared" si="6"/>
        <v>343479.55746234761</v>
      </c>
      <c r="I34" s="1">
        <f t="shared" si="6"/>
        <v>405606.13930154033</v>
      </c>
      <c r="J34" s="76"/>
      <c r="K34" s="76"/>
      <c r="L34" s="28"/>
      <c r="N34" s="52" t="s">
        <v>63</v>
      </c>
      <c r="O34" s="52" t="s">
        <v>53</v>
      </c>
      <c r="P34" s="55">
        <f t="shared" si="5"/>
        <v>0</v>
      </c>
      <c r="Q34" s="55">
        <f t="shared" si="5"/>
        <v>46880.999025147961</v>
      </c>
      <c r="R34" s="55">
        <f t="shared" si="5"/>
        <v>89765.392883402063</v>
      </c>
      <c r="S34" s="55">
        <f t="shared" si="5"/>
        <v>129191.20256988707</v>
      </c>
      <c r="T34" s="55">
        <f t="shared" si="5"/>
        <v>165633.76207789723</v>
      </c>
      <c r="U34" s="55">
        <f t="shared" si="5"/>
        <v>199513.32686166556</v>
      </c>
      <c r="V34" s="55"/>
      <c r="W34" s="55"/>
      <c r="X34" s="21"/>
      <c r="Y34" s="21"/>
      <c r="Z34" s="21"/>
      <c r="AA34" s="21"/>
      <c r="AB34" s="9"/>
      <c r="AC34" s="9"/>
      <c r="AD34" s="9"/>
      <c r="AE34" s="9"/>
      <c r="AF34" s="9"/>
      <c r="AG34" s="9"/>
      <c r="AH34" s="9"/>
    </row>
    <row r="35" spans="1:34" x14ac:dyDescent="0.3">
      <c r="A35" s="159" t="s">
        <v>64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1"/>
      <c r="N35" s="52" t="s">
        <v>63</v>
      </c>
      <c r="O35" s="52" t="s">
        <v>54</v>
      </c>
      <c r="P35" s="55">
        <f t="shared" si="5"/>
        <v>2624.4639425570776</v>
      </c>
      <c r="Q35" s="55">
        <f t="shared" si="5"/>
        <v>5025.1923340111643</v>
      </c>
      <c r="R35" s="55">
        <f t="shared" si="5"/>
        <v>7232.3043427120265</v>
      </c>
      <c r="S35" s="55">
        <f t="shared" si="5"/>
        <v>9272.4098309069104</v>
      </c>
      <c r="T35" s="55">
        <f t="shared" si="5"/>
        <v>11169.03528713557</v>
      </c>
      <c r="U35" s="55">
        <f t="shared" si="5"/>
        <v>12942.998678096565</v>
      </c>
      <c r="V35" s="55"/>
      <c r="W35" s="55"/>
      <c r="X35" s="21"/>
      <c r="Y35" s="21"/>
      <c r="Z35" s="21"/>
      <c r="AA35" s="21"/>
      <c r="AB35" s="9"/>
      <c r="AC35" s="9"/>
      <c r="AD35" s="9"/>
      <c r="AE35" s="9"/>
      <c r="AF35" s="9"/>
      <c r="AG35" s="9"/>
      <c r="AH35" s="9"/>
    </row>
    <row r="36" spans="1:34" x14ac:dyDescent="0.3">
      <c r="A36" s="22"/>
      <c r="B36" s="76"/>
      <c r="C36" s="76"/>
      <c r="D36" s="77"/>
      <c r="E36" s="76"/>
      <c r="F36" s="76"/>
      <c r="G36" s="23"/>
      <c r="H36" s="76"/>
      <c r="I36" s="76"/>
      <c r="J36" s="23"/>
      <c r="K36" s="24"/>
      <c r="L36" s="25"/>
      <c r="N36" s="52"/>
      <c r="O36" s="52" t="s">
        <v>65</v>
      </c>
      <c r="P36" s="55">
        <f t="shared" ref="P36:U36" si="7">SUM(P33:P35)</f>
        <v>41789.632257628713</v>
      </c>
      <c r="Q36" s="55">
        <f t="shared" si="7"/>
        <v>126897.69739044252</v>
      </c>
      <c r="R36" s="55">
        <f t="shared" si="7"/>
        <v>204926.18208544824</v>
      </c>
      <c r="S36" s="55">
        <f t="shared" si="7"/>
        <v>276836.81914409675</v>
      </c>
      <c r="T36" s="55">
        <f t="shared" si="7"/>
        <v>343479.55746234761</v>
      </c>
      <c r="U36" s="55">
        <f t="shared" si="7"/>
        <v>405606.13930154033</v>
      </c>
      <c r="V36" s="55"/>
      <c r="W36" s="55"/>
      <c r="X36" s="21"/>
      <c r="Y36" s="21"/>
      <c r="Z36" s="21"/>
      <c r="AA36" s="21"/>
      <c r="AB36" s="9"/>
      <c r="AC36" s="9"/>
      <c r="AD36" s="9"/>
      <c r="AE36" s="9"/>
      <c r="AF36" s="9"/>
      <c r="AG36" s="9"/>
      <c r="AH36" s="9"/>
    </row>
    <row r="37" spans="1:34" x14ac:dyDescent="0.3">
      <c r="A37" s="186" t="s">
        <v>66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8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95.25" customHeight="1" thickBot="1" x14ac:dyDescent="0.35">
      <c r="A38" s="183" t="s">
        <v>105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5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34" x14ac:dyDescent="0.3">
      <c r="A39" s="120"/>
      <c r="B39" s="34"/>
      <c r="C39" s="34"/>
      <c r="D39" s="68"/>
      <c r="E39" s="68"/>
      <c r="F39" s="68"/>
      <c r="G39" s="68"/>
      <c r="H39" s="68"/>
      <c r="I39" s="68"/>
      <c r="J39" s="68"/>
      <c r="K39" s="68"/>
      <c r="L39" s="7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34" x14ac:dyDescent="0.3">
      <c r="A40" s="120"/>
      <c r="B40" s="34"/>
      <c r="C40" s="34"/>
      <c r="D40" s="68"/>
      <c r="E40" s="68"/>
      <c r="F40" s="124"/>
      <c r="G40" s="68"/>
      <c r="H40" s="68"/>
      <c r="I40" s="68"/>
      <c r="J40" s="68"/>
      <c r="K40" s="68"/>
      <c r="L40" s="7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34" x14ac:dyDescent="0.3">
      <c r="A41" s="6"/>
      <c r="C41" s="68"/>
      <c r="D41" s="68"/>
      <c r="E41" s="68"/>
      <c r="F41" s="68"/>
      <c r="G41" s="68"/>
      <c r="H41" s="68"/>
      <c r="I41" s="68"/>
      <c r="J41" s="68"/>
      <c r="K41" s="68"/>
      <c r="L41" s="7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34" x14ac:dyDescent="0.3">
      <c r="A42" s="6"/>
      <c r="B42" s="125" t="s">
        <v>67</v>
      </c>
      <c r="C42" s="68"/>
      <c r="D42" s="68"/>
      <c r="E42" s="68"/>
      <c r="F42" s="68"/>
      <c r="G42" s="68"/>
      <c r="H42" s="68"/>
      <c r="I42" s="68"/>
      <c r="J42" s="68"/>
      <c r="K42" s="68"/>
      <c r="L42" s="7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34" x14ac:dyDescent="0.3">
      <c r="A43" s="6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7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34" x14ac:dyDescent="0.3">
      <c r="A44" s="12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121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34" x14ac:dyDescent="0.3">
      <c r="A45" s="12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121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34" ht="21" x14ac:dyDescent="0.35">
      <c r="A46" s="162" t="s">
        <v>68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34" ht="21" x14ac:dyDescent="0.3">
      <c r="A47" s="177" t="s">
        <v>69</v>
      </c>
      <c r="B47" s="178"/>
      <c r="C47" s="178"/>
      <c r="D47" s="178"/>
      <c r="E47" s="179"/>
      <c r="F47" s="180" t="s">
        <v>70</v>
      </c>
      <c r="G47" s="181"/>
      <c r="H47" s="181"/>
      <c r="I47" s="182"/>
      <c r="J47" s="39" t="s">
        <v>71</v>
      </c>
      <c r="K47" s="39" t="s">
        <v>7</v>
      </c>
      <c r="L47" s="39" t="s">
        <v>8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34" ht="19.5" x14ac:dyDescent="0.3">
      <c r="A48" s="45"/>
      <c r="B48" s="46"/>
      <c r="C48" s="46"/>
      <c r="D48" s="47" t="s">
        <v>72</v>
      </c>
      <c r="E48" s="47" t="s">
        <v>8</v>
      </c>
      <c r="F48" s="48" t="s">
        <v>15</v>
      </c>
      <c r="G48" s="49"/>
      <c r="H48" s="50" t="s">
        <v>7</v>
      </c>
      <c r="I48" s="50" t="s">
        <v>8</v>
      </c>
      <c r="J48" s="135" t="s">
        <v>73</v>
      </c>
      <c r="K48" s="40">
        <v>0.4</v>
      </c>
      <c r="L48" s="40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19.5" x14ac:dyDescent="0.3">
      <c r="A49" s="60" t="s">
        <v>74</v>
      </c>
      <c r="B49" s="61"/>
      <c r="C49" s="88"/>
      <c r="D49" s="91" t="s">
        <v>75</v>
      </c>
      <c r="E49" s="63"/>
      <c r="F49" s="136" t="s">
        <v>76</v>
      </c>
      <c r="G49" s="62"/>
      <c r="H49" s="36">
        <v>0.75</v>
      </c>
      <c r="I49" s="37"/>
      <c r="J49" s="34"/>
      <c r="K49" s="34"/>
      <c r="L49" s="121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19.5" x14ac:dyDescent="0.3">
      <c r="A50" s="35" t="s">
        <v>77</v>
      </c>
      <c r="B50" s="62"/>
      <c r="C50" s="89"/>
      <c r="D50" s="36">
        <v>0.85</v>
      </c>
      <c r="E50" s="37"/>
      <c r="F50" s="136" t="s">
        <v>78</v>
      </c>
      <c r="G50" s="62"/>
      <c r="H50" s="36">
        <v>0.5</v>
      </c>
      <c r="I50" s="37"/>
      <c r="J50" s="34"/>
      <c r="K50" s="34"/>
      <c r="L50" s="121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ht="19.5" x14ac:dyDescent="0.3">
      <c r="A51" s="35" t="s">
        <v>79</v>
      </c>
      <c r="B51" s="62"/>
      <c r="C51" s="89"/>
      <c r="D51" s="36">
        <v>0.85</v>
      </c>
      <c r="E51" s="37"/>
      <c r="F51" s="137" t="s">
        <v>80</v>
      </c>
      <c r="G51" s="42"/>
      <c r="H51" s="38">
        <v>0.6</v>
      </c>
      <c r="I51" s="43"/>
      <c r="J51" s="126"/>
      <c r="K51" s="44"/>
      <c r="L51" s="127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ht="21" x14ac:dyDescent="0.35">
      <c r="A52" s="35" t="s">
        <v>81</v>
      </c>
      <c r="B52" s="62"/>
      <c r="C52" s="89"/>
      <c r="D52" s="36">
        <v>0.8</v>
      </c>
      <c r="E52" s="37"/>
      <c r="F52" s="128"/>
      <c r="G52" s="128"/>
      <c r="H52" s="128"/>
      <c r="I52" s="128"/>
      <c r="J52" s="128"/>
      <c r="K52" s="128"/>
      <c r="L52" s="129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ht="21" x14ac:dyDescent="0.35">
      <c r="A53" s="41" t="s">
        <v>82</v>
      </c>
      <c r="B53" s="42"/>
      <c r="C53" s="90"/>
      <c r="D53" s="38">
        <v>0.75</v>
      </c>
      <c r="E53" s="43"/>
      <c r="F53" s="128"/>
      <c r="G53" s="128"/>
      <c r="H53" s="128"/>
      <c r="I53" s="128"/>
      <c r="J53" s="128"/>
      <c r="K53" s="128"/>
      <c r="L53" s="129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21.75" thickBot="1" x14ac:dyDescent="0.4">
      <c r="A54" s="130"/>
      <c r="B54" s="131"/>
      <c r="C54" s="131"/>
      <c r="D54" s="132"/>
      <c r="E54" s="131"/>
      <c r="F54" s="131"/>
      <c r="G54" s="131"/>
      <c r="H54" s="131"/>
      <c r="I54" s="131"/>
      <c r="J54" s="133"/>
      <c r="K54" s="133"/>
      <c r="L54" s="1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21" x14ac:dyDescent="0.35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21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ht="21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ht="21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ht="21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 ht="21" x14ac:dyDescent="0.35">
      <c r="F60" s="32"/>
      <c r="G60" s="32"/>
      <c r="H60" s="32"/>
      <c r="I60" s="32"/>
      <c r="N60" s="34"/>
      <c r="O60" s="34"/>
      <c r="P60" s="34"/>
      <c r="Q60" s="34"/>
      <c r="R60" s="34"/>
      <c r="S60" s="34"/>
      <c r="T60" s="34"/>
      <c r="U60" s="34"/>
      <c r="V60" s="34"/>
      <c r="W60" s="34"/>
    </row>
  </sheetData>
  <sheetProtection selectLockedCells="1"/>
  <mergeCells count="20">
    <mergeCell ref="A47:E47"/>
    <mergeCell ref="F47:I47"/>
    <mergeCell ref="A38:L38"/>
    <mergeCell ref="A37:L37"/>
    <mergeCell ref="G8:I8"/>
    <mergeCell ref="G12:I12"/>
    <mergeCell ref="G13:I13"/>
    <mergeCell ref="G11:I11"/>
    <mergeCell ref="G9:I9"/>
    <mergeCell ref="G10:I10"/>
    <mergeCell ref="A1:L1"/>
    <mergeCell ref="B3:D3"/>
    <mergeCell ref="B5:E5"/>
    <mergeCell ref="A35:L35"/>
    <mergeCell ref="A46:L46"/>
    <mergeCell ref="A25:L25"/>
    <mergeCell ref="A17:D17"/>
    <mergeCell ref="E17:F17"/>
    <mergeCell ref="H17:L17"/>
    <mergeCell ref="G6:L7"/>
  </mergeCells>
  <phoneticPr fontId="2" type="noConversion"/>
  <conditionalFormatting sqref="F27:F29 B36 B27:B32 A33:C34 J33:L34">
    <cfRule type="cellIs" dxfId="21" priority="29" stopIfTrue="1" operator="lessThan">
      <formula>#REF!</formula>
    </cfRule>
    <cfRule type="cellIs" dxfId="20" priority="30" stopIfTrue="1" operator="greaterThanOrEqual">
      <formula>#REF!*1.25</formula>
    </cfRule>
  </conditionalFormatting>
  <conditionalFormatting sqref="E36 E30:E32">
    <cfRule type="cellIs" dxfId="19" priority="31" stopIfTrue="1" operator="lessThan">
      <formula>#REF!</formula>
    </cfRule>
    <cfRule type="cellIs" dxfId="18" priority="32" stopIfTrue="1" operator="greaterThanOrEqual">
      <formula>#REF!*1.25</formula>
    </cfRule>
  </conditionalFormatting>
  <conditionalFormatting sqref="E27:E29">
    <cfRule type="cellIs" dxfId="17" priority="33" stopIfTrue="1" operator="lessThan">
      <formula>#REF!</formula>
    </cfRule>
    <cfRule type="cellIs" dxfId="16" priority="34" stopIfTrue="1" operator="greaterThanOrEqual">
      <formula>#REF!*1.25</formula>
    </cfRule>
  </conditionalFormatting>
  <conditionalFormatting sqref="L9">
    <cfRule type="cellIs" dxfId="15" priority="24" operator="lessThan">
      <formula>0</formula>
    </cfRule>
    <cfRule type="cellIs" dxfId="14" priority="28" operator="greaterThan">
      <formula>0</formula>
    </cfRule>
  </conditionalFormatting>
  <conditionalFormatting sqref="L10">
    <cfRule type="cellIs" dxfId="13" priority="23" operator="greaterThan">
      <formula>0</formula>
    </cfRule>
    <cfRule type="cellIs" dxfId="12" priority="27" operator="lessThan">
      <formula>0</formula>
    </cfRule>
  </conditionalFormatting>
  <conditionalFormatting sqref="L12">
    <cfRule type="cellIs" dxfId="11" priority="20" operator="lessThan">
      <formula>0</formula>
    </cfRule>
    <cfRule type="cellIs" dxfId="10" priority="22" operator="greaterThan">
      <formula>0</formula>
    </cfRule>
  </conditionalFormatting>
  <conditionalFormatting sqref="L13">
    <cfRule type="cellIs" dxfId="9" priority="19" operator="greaterThan">
      <formula>0</formula>
    </cfRule>
    <cfRule type="cellIs" dxfId="8" priority="21" operator="lessThan">
      <formula>0</formula>
    </cfRule>
  </conditionalFormatting>
  <conditionalFormatting sqref="J19">
    <cfRule type="cellIs" dxfId="7" priority="16" operator="lessThan">
      <formula>0</formula>
    </cfRule>
    <cfRule type="cellIs" dxfId="6" priority="18" operator="greaterThan">
      <formula>0</formula>
    </cfRule>
  </conditionalFormatting>
  <conditionalFormatting sqref="L19">
    <cfRule type="cellIs" dxfId="5" priority="12" operator="lessThan">
      <formula>0</formula>
    </cfRule>
    <cfRule type="cellIs" dxfId="4" priority="14" operator="greaterThan">
      <formula>0</formula>
    </cfRule>
  </conditionalFormatting>
  <conditionalFormatting sqref="L20:L21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J20:J21">
    <cfRule type="cellIs" dxfId="1" priority="3" operator="lessThan">
      <formula>0</formula>
    </cfRule>
    <cfRule type="cellIs" dxfId="0" priority="4" operator="greaterThan">
      <formula>0</formula>
    </cfRule>
  </conditionalFormatting>
  <printOptions horizontalCentered="1"/>
  <pageMargins left="0.5" right="0.5" top="1" bottom="0.5" header="0.25" footer="0.5"/>
  <pageSetup scale="60" orientation="portrait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E4D7A5-8231-4C52-9152-AAE47B4C9C48}">
          <x14:formula1>
            <xm:f>List!$A$5:$A$9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D13DB-ECAB-4DE5-A57C-1BBB63B654AD}">
  <dimension ref="A5:I42"/>
  <sheetViews>
    <sheetView topLeftCell="A2" workbookViewId="0">
      <selection activeCell="B10" sqref="B10"/>
    </sheetView>
  </sheetViews>
  <sheetFormatPr defaultRowHeight="12.75" x14ac:dyDescent="0.2"/>
  <cols>
    <col min="1" max="1" width="11.7109375" style="141" customWidth="1"/>
    <col min="2" max="2" width="23.28515625" style="141" customWidth="1"/>
    <col min="3" max="4" width="13.7109375" style="141" customWidth="1"/>
    <col min="5" max="6" width="11.7109375" style="141" customWidth="1"/>
    <col min="7" max="9" width="9.7109375" bestFit="1" customWidth="1"/>
  </cols>
  <sheetData>
    <row r="5" spans="1:9" x14ac:dyDescent="0.2">
      <c r="A5" s="140" t="s">
        <v>83</v>
      </c>
      <c r="B5" s="141">
        <v>2</v>
      </c>
    </row>
    <row r="6" spans="1:9" x14ac:dyDescent="0.2">
      <c r="A6" s="140" t="s">
        <v>84</v>
      </c>
      <c r="B6" s="141">
        <v>3</v>
      </c>
    </row>
    <row r="7" spans="1:9" x14ac:dyDescent="0.2">
      <c r="A7" s="140" t="s">
        <v>85</v>
      </c>
      <c r="B7" s="141">
        <v>4</v>
      </c>
    </row>
    <row r="8" spans="1:9" x14ac:dyDescent="0.2">
      <c r="A8" s="140" t="s">
        <v>5</v>
      </c>
      <c r="B8" s="141">
        <v>5</v>
      </c>
    </row>
    <row r="9" spans="1:9" x14ac:dyDescent="0.2">
      <c r="A9" s="140" t="s">
        <v>86</v>
      </c>
      <c r="B9" s="141">
        <v>6</v>
      </c>
    </row>
    <row r="11" spans="1:9" x14ac:dyDescent="0.2">
      <c r="C11" s="140"/>
    </row>
    <row r="12" spans="1:9" x14ac:dyDescent="0.2">
      <c r="C12" s="140"/>
      <c r="E12" s="143" t="s">
        <v>83</v>
      </c>
      <c r="F12" s="143" t="s">
        <v>84</v>
      </c>
      <c r="G12" s="143" t="s">
        <v>85</v>
      </c>
      <c r="H12" s="143" t="s">
        <v>5</v>
      </c>
      <c r="I12" s="143" t="s">
        <v>86</v>
      </c>
    </row>
    <row r="13" spans="1:9" x14ac:dyDescent="0.2">
      <c r="C13" s="201" t="s">
        <v>87</v>
      </c>
      <c r="D13" s="142" t="s">
        <v>88</v>
      </c>
      <c r="E13" s="146">
        <f>G30</f>
        <v>1898.3002027872819</v>
      </c>
      <c r="F13" s="146">
        <f>G33</f>
        <v>1839.2583974392612</v>
      </c>
      <c r="G13" s="146">
        <f>G36</f>
        <v>1872.4498986357607</v>
      </c>
      <c r="H13" s="146">
        <f>G39</f>
        <v>1777.1584534084905</v>
      </c>
      <c r="I13" s="146">
        <f>G42</f>
        <v>2276.7238400029228</v>
      </c>
    </row>
    <row r="14" spans="1:9" x14ac:dyDescent="0.2">
      <c r="C14" s="201"/>
      <c r="D14" s="142" t="s">
        <v>89</v>
      </c>
      <c r="E14" s="146">
        <f>G28</f>
        <v>1498.2635911052107</v>
      </c>
      <c r="F14" s="146">
        <f>G31</f>
        <v>1536.2790405652904</v>
      </c>
      <c r="G14" s="146">
        <f>G34</f>
        <v>1380.8847577716056</v>
      </c>
      <c r="H14" s="146">
        <f>G37</f>
        <v>1263.1299587977899</v>
      </c>
      <c r="I14" s="146">
        <f>G40</f>
        <v>1727.829207613391</v>
      </c>
    </row>
    <row r="15" spans="1:9" x14ac:dyDescent="0.2">
      <c r="C15" s="201"/>
      <c r="D15" s="142" t="s">
        <v>90</v>
      </c>
      <c r="E15" s="146">
        <f>G29</f>
        <v>436.4555162855163</v>
      </c>
      <c r="F15" s="146">
        <f>G32</f>
        <v>282.74767750022386</v>
      </c>
      <c r="G15" s="146">
        <f>G35</f>
        <v>307.08941679687501</v>
      </c>
      <c r="H15" s="146">
        <f>G38</f>
        <v>370.92519146873479</v>
      </c>
      <c r="I15" s="146">
        <f>G41</f>
        <v>447.59783314889512</v>
      </c>
    </row>
    <row r="16" spans="1:9" x14ac:dyDescent="0.2">
      <c r="B16" s="150"/>
      <c r="C16" s="142"/>
      <c r="D16" s="140"/>
    </row>
    <row r="17" spans="1:8" x14ac:dyDescent="0.2">
      <c r="B17" s="150"/>
      <c r="C17" s="142"/>
      <c r="D17" s="140"/>
    </row>
    <row r="18" spans="1:8" x14ac:dyDescent="0.2">
      <c r="B18" s="150"/>
      <c r="C18" s="142"/>
      <c r="D18" s="144"/>
    </row>
    <row r="19" spans="1:8" x14ac:dyDescent="0.2">
      <c r="B19" s="150"/>
      <c r="C19" s="142"/>
      <c r="D19" s="140"/>
    </row>
    <row r="20" spans="1:8" x14ac:dyDescent="0.2">
      <c r="B20" s="150"/>
      <c r="C20" s="142"/>
      <c r="D20" s="140"/>
    </row>
    <row r="21" spans="1:8" x14ac:dyDescent="0.2">
      <c r="B21" s="150"/>
      <c r="C21" s="142"/>
      <c r="D21" s="144"/>
    </row>
    <row r="26" spans="1:8" x14ac:dyDescent="0.2">
      <c r="A26" s="145" t="s">
        <v>91</v>
      </c>
      <c r="B26" s="145"/>
      <c r="C26" s="145"/>
      <c r="D26" s="145"/>
      <c r="E26" s="145"/>
      <c r="F26" s="145"/>
    </row>
    <row r="27" spans="1:8" x14ac:dyDescent="0.2">
      <c r="A27" s="141" t="s">
        <v>92</v>
      </c>
      <c r="B27" s="141" t="s">
        <v>93</v>
      </c>
      <c r="C27" s="141" t="s">
        <v>94</v>
      </c>
      <c r="D27" s="141" t="s">
        <v>95</v>
      </c>
      <c r="E27" s="141" t="s">
        <v>96</v>
      </c>
      <c r="F27" s="141" t="s">
        <v>97</v>
      </c>
      <c r="G27" s="145" t="s">
        <v>98</v>
      </c>
      <c r="H27" s="141" t="s">
        <v>99</v>
      </c>
    </row>
    <row r="28" spans="1:8" x14ac:dyDescent="0.2">
      <c r="A28" s="141" t="s">
        <v>83</v>
      </c>
      <c r="B28" s="141" t="s">
        <v>100</v>
      </c>
      <c r="C28" s="146">
        <v>22571341</v>
      </c>
      <c r="D28" s="146">
        <v>16097028.99</v>
      </c>
      <c r="E28" s="147">
        <v>15065</v>
      </c>
      <c r="F28" s="147">
        <v>10892</v>
      </c>
      <c r="G28" s="149">
        <f>C28/E28</f>
        <v>1498.2635911052107</v>
      </c>
      <c r="H28" s="148">
        <f>D28/F28</f>
        <v>1477.8763303341902</v>
      </c>
    </row>
    <row r="29" spans="1:8" x14ac:dyDescent="0.2">
      <c r="A29" s="141" t="s">
        <v>83</v>
      </c>
      <c r="B29" s="141" t="s">
        <v>101</v>
      </c>
      <c r="C29" s="146">
        <v>1889415.93</v>
      </c>
      <c r="D29" s="146">
        <v>1824126.49</v>
      </c>
      <c r="E29" s="147">
        <v>4329</v>
      </c>
      <c r="F29" s="147">
        <v>3894</v>
      </c>
      <c r="G29" s="149">
        <f t="shared" ref="G29:G42" si="0">C29/E29</f>
        <v>436.4555162855163</v>
      </c>
      <c r="H29" s="148">
        <f t="shared" ref="H29:H42" si="1">D29/F29</f>
        <v>468.44542629686697</v>
      </c>
    </row>
    <row r="30" spans="1:8" x14ac:dyDescent="0.2">
      <c r="A30" s="141" t="s">
        <v>83</v>
      </c>
      <c r="B30" s="141" t="s">
        <v>102</v>
      </c>
      <c r="C30" s="146">
        <v>22747331.329999998</v>
      </c>
      <c r="D30" s="146">
        <v>17319477.059999999</v>
      </c>
      <c r="E30" s="147">
        <v>11983</v>
      </c>
      <c r="F30" s="147">
        <v>9135</v>
      </c>
      <c r="G30" s="149">
        <f t="shared" si="0"/>
        <v>1898.3002027872819</v>
      </c>
      <c r="H30" s="148">
        <f t="shared" si="1"/>
        <v>1895.9471330049259</v>
      </c>
    </row>
    <row r="31" spans="1:8" x14ac:dyDescent="0.2">
      <c r="A31" s="141" t="s">
        <v>84</v>
      </c>
      <c r="B31" s="141" t="s">
        <v>100</v>
      </c>
      <c r="C31" s="146">
        <v>124143636.70999999</v>
      </c>
      <c r="D31" s="146">
        <v>112339637.41</v>
      </c>
      <c r="E31" s="147">
        <v>80808</v>
      </c>
      <c r="F31" s="147">
        <v>75883</v>
      </c>
      <c r="G31" s="149">
        <f t="shared" si="0"/>
        <v>1536.2790405652904</v>
      </c>
      <c r="H31" s="148">
        <f t="shared" si="1"/>
        <v>1480.4322102447188</v>
      </c>
    </row>
    <row r="32" spans="1:8" x14ac:dyDescent="0.2">
      <c r="A32" s="141" t="s">
        <v>84</v>
      </c>
      <c r="B32" s="141" t="s">
        <v>101</v>
      </c>
      <c r="C32" s="146">
        <v>6316017.6200000001</v>
      </c>
      <c r="D32" s="146">
        <v>6246657.9800000004</v>
      </c>
      <c r="E32" s="147">
        <v>22338</v>
      </c>
      <c r="F32" s="147">
        <v>21198</v>
      </c>
      <c r="G32" s="149">
        <f t="shared" si="0"/>
        <v>282.74767750022386</v>
      </c>
      <c r="H32" s="148">
        <f t="shared" si="1"/>
        <v>294.6814784413624</v>
      </c>
    </row>
    <row r="33" spans="1:8" x14ac:dyDescent="0.2">
      <c r="A33" s="141" t="s">
        <v>84</v>
      </c>
      <c r="B33" s="141" t="s">
        <v>102</v>
      </c>
      <c r="C33" s="146">
        <v>105152241.84</v>
      </c>
      <c r="D33" s="146">
        <v>100539730.09</v>
      </c>
      <c r="E33" s="147">
        <v>57171</v>
      </c>
      <c r="F33" s="147">
        <v>53893</v>
      </c>
      <c r="G33" s="149">
        <f t="shared" si="0"/>
        <v>1839.2583974392612</v>
      </c>
      <c r="H33" s="148">
        <f t="shared" si="1"/>
        <v>1865.5433932050546</v>
      </c>
    </row>
    <row r="34" spans="1:8" x14ac:dyDescent="0.2">
      <c r="A34" s="141" t="s">
        <v>85</v>
      </c>
      <c r="B34" s="141" t="s">
        <v>100</v>
      </c>
      <c r="C34" s="146">
        <v>103411697.73999999</v>
      </c>
      <c r="D34" s="146">
        <v>81271942.040000007</v>
      </c>
      <c r="E34" s="147">
        <v>74888</v>
      </c>
      <c r="F34" s="147">
        <v>59897</v>
      </c>
      <c r="G34" s="149">
        <f t="shared" si="0"/>
        <v>1380.8847577716056</v>
      </c>
      <c r="H34" s="148">
        <f t="shared" si="1"/>
        <v>1356.8616464931467</v>
      </c>
    </row>
    <row r="35" spans="1:8" x14ac:dyDescent="0.2">
      <c r="A35" s="141" t="s">
        <v>85</v>
      </c>
      <c r="B35" s="141" t="s">
        <v>101</v>
      </c>
      <c r="C35" s="146">
        <v>7861489.0700000003</v>
      </c>
      <c r="D35" s="146">
        <v>7873550.3600000003</v>
      </c>
      <c r="E35" s="147">
        <v>25600</v>
      </c>
      <c r="F35" s="147">
        <v>24721</v>
      </c>
      <c r="G35" s="149">
        <f t="shared" si="0"/>
        <v>307.08941679687501</v>
      </c>
      <c r="H35" s="148">
        <f t="shared" si="1"/>
        <v>318.49643461025039</v>
      </c>
    </row>
    <row r="36" spans="1:8" x14ac:dyDescent="0.2">
      <c r="A36" s="141" t="s">
        <v>85</v>
      </c>
      <c r="B36" s="141" t="s">
        <v>102</v>
      </c>
      <c r="C36" s="146">
        <v>103076494.47</v>
      </c>
      <c r="D36" s="146">
        <v>87792205.209999993</v>
      </c>
      <c r="E36" s="147">
        <v>55049</v>
      </c>
      <c r="F36" s="147">
        <v>44573</v>
      </c>
      <c r="G36" s="149">
        <f t="shared" si="0"/>
        <v>1872.4498986357607</v>
      </c>
      <c r="H36" s="148">
        <f t="shared" si="1"/>
        <v>1969.6274697686938</v>
      </c>
    </row>
    <row r="37" spans="1:8" x14ac:dyDescent="0.2">
      <c r="A37" s="141" t="s">
        <v>5</v>
      </c>
      <c r="B37" s="141" t="s">
        <v>100</v>
      </c>
      <c r="C37" s="146">
        <v>39547335.880000003</v>
      </c>
      <c r="D37" s="146">
        <v>35484744.409999996</v>
      </c>
      <c r="E37" s="147">
        <v>31309</v>
      </c>
      <c r="F37" s="147">
        <v>29452</v>
      </c>
      <c r="G37" s="149">
        <f t="shared" si="0"/>
        <v>1263.1299587977899</v>
      </c>
      <c r="H37" s="148">
        <f t="shared" si="1"/>
        <v>1204.833098261578</v>
      </c>
    </row>
    <row r="38" spans="1:8" x14ac:dyDescent="0.2">
      <c r="A38" s="141" t="s">
        <v>5</v>
      </c>
      <c r="B38" s="141" t="s">
        <v>101</v>
      </c>
      <c r="C38" s="146">
        <v>2295656.0099999998</v>
      </c>
      <c r="D38" s="146">
        <v>2260243.61</v>
      </c>
      <c r="E38" s="147">
        <v>6189</v>
      </c>
      <c r="F38" s="147">
        <v>6021</v>
      </c>
      <c r="G38" s="149">
        <f t="shared" si="0"/>
        <v>370.92519146873479</v>
      </c>
      <c r="H38" s="148">
        <f t="shared" si="1"/>
        <v>375.39339146321208</v>
      </c>
    </row>
    <row r="39" spans="1:8" x14ac:dyDescent="0.2">
      <c r="A39" s="141" t="s">
        <v>5</v>
      </c>
      <c r="B39" s="141" t="s">
        <v>102</v>
      </c>
      <c r="C39" s="146">
        <v>60533571.240000002</v>
      </c>
      <c r="D39" s="146">
        <v>60913252.609999999</v>
      </c>
      <c r="E39" s="147">
        <v>34062</v>
      </c>
      <c r="F39" s="147">
        <v>33142</v>
      </c>
      <c r="G39" s="149">
        <f t="shared" si="0"/>
        <v>1777.1584534084905</v>
      </c>
      <c r="H39" s="148">
        <f t="shared" si="1"/>
        <v>1837.9473963550781</v>
      </c>
    </row>
    <row r="40" spans="1:8" x14ac:dyDescent="0.2">
      <c r="A40" s="141" t="s">
        <v>86</v>
      </c>
      <c r="B40" s="141" t="s">
        <v>100</v>
      </c>
      <c r="C40" s="146">
        <v>473591074.49000001</v>
      </c>
      <c r="D40" s="146">
        <v>389176291.02999997</v>
      </c>
      <c r="E40" s="147">
        <v>274096</v>
      </c>
      <c r="F40" s="147">
        <v>234405</v>
      </c>
      <c r="G40" s="149">
        <f t="shared" si="0"/>
        <v>1727.829207613391</v>
      </c>
      <c r="H40" s="148">
        <f t="shared" si="1"/>
        <v>1660.2729934515048</v>
      </c>
    </row>
    <row r="41" spans="1:8" x14ac:dyDescent="0.2">
      <c r="A41" s="141" t="s">
        <v>86</v>
      </c>
      <c r="B41" s="141" t="s">
        <v>101</v>
      </c>
      <c r="C41" s="146">
        <v>25077116.199999999</v>
      </c>
      <c r="D41" s="146">
        <v>24289755.579999998</v>
      </c>
      <c r="E41" s="147">
        <v>56026</v>
      </c>
      <c r="F41" s="147">
        <v>52234</v>
      </c>
      <c r="G41" s="149">
        <f t="shared" si="0"/>
        <v>447.59783314889512</v>
      </c>
      <c r="H41" s="148">
        <f t="shared" si="1"/>
        <v>465.01810276831179</v>
      </c>
    </row>
    <row r="42" spans="1:8" x14ac:dyDescent="0.2">
      <c r="A42" s="141" t="s">
        <v>86</v>
      </c>
      <c r="B42" s="141" t="s">
        <v>102</v>
      </c>
      <c r="C42" s="146">
        <v>498554709.75999999</v>
      </c>
      <c r="D42" s="146">
        <v>478263576.99000001</v>
      </c>
      <c r="E42" s="147">
        <v>218979</v>
      </c>
      <c r="F42" s="147">
        <v>203798</v>
      </c>
      <c r="G42" s="149">
        <f t="shared" si="0"/>
        <v>2276.7238400029228</v>
      </c>
      <c r="H42" s="148">
        <f t="shared" si="1"/>
        <v>2346.7530446324304</v>
      </c>
    </row>
  </sheetData>
  <mergeCells count="1">
    <mergeCell ref="C13:C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398085-76fe-4aa7-bcdd-fab4c63bb848">
      <Terms xmlns="http://schemas.microsoft.com/office/infopath/2007/PartnerControls"/>
    </lcf76f155ced4ddcb4097134ff3c332f>
    <TaxCatchAll xmlns="e6bfbf3e-3145-4d9c-ac89-e26fbb04b4a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33D6FBAC91B4E8D2EA0828B71CCA9" ma:contentTypeVersion="13" ma:contentTypeDescription="Create a new document." ma:contentTypeScope="" ma:versionID="5fbd9db61ac79f8c321205eaf2f0a7fa">
  <xsd:schema xmlns:xsd="http://www.w3.org/2001/XMLSchema" xmlns:xs="http://www.w3.org/2001/XMLSchema" xmlns:p="http://schemas.microsoft.com/office/2006/metadata/properties" xmlns:ns2="e6bfbf3e-3145-4d9c-ac89-e26fbb04b4ad" xmlns:ns3="c1398085-76fe-4aa7-bcdd-fab4c63bb848" targetNamespace="http://schemas.microsoft.com/office/2006/metadata/properties" ma:root="true" ma:fieldsID="d64df25c878c1012b525aba4fa02688c" ns2:_="" ns3:_="">
    <xsd:import namespace="e6bfbf3e-3145-4d9c-ac89-e26fbb04b4ad"/>
    <xsd:import namespace="c1398085-76fe-4aa7-bcdd-fab4c63bb84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fbf3e-3145-4d9c-ac89-e26fbb04b4a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d4b14f7b-00a8-4c03-a522-bf7929f278e0}" ma:internalName="TaxCatchAll" ma:showField="CatchAllData" ma:web="e6bfbf3e-3145-4d9c-ac89-e26fbb04b4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98085-76fe-4aa7-bcdd-fab4c63bb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efbe19df-e38b-4758-95ec-4d4c5e0ba2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C6358F6-CE01-4A68-B393-ED22134154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AB4210-090A-4936-8E65-8D55598750C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2963a969-940b-4f3b-9101-c6b84a26e1c0"/>
    <ds:schemaRef ds:uri="c670e4dc-3814-4d0c-a5a8-962871a5140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630AB7-EAF7-4D34-A611-C61E2D067624}"/>
</file>

<file path=customXml/itemProps4.xml><?xml version="1.0" encoding="utf-8"?>
<ds:datastoreItem xmlns:ds="http://schemas.openxmlformats.org/officeDocument/2006/customXml" ds:itemID="{EB0BC4B0-0CBB-4089-9439-9FDB148104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List</vt:lpstr>
      <vt:lpstr>PLAN!Print_Area</vt:lpstr>
    </vt:vector>
  </TitlesOfParts>
  <Manager/>
  <Company>Travelers Office XP v2.4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lbabinea</dc:creator>
  <cp:keywords/>
  <dc:description/>
  <cp:lastModifiedBy>Westbrook,Melissa A</cp:lastModifiedBy>
  <cp:revision/>
  <dcterms:created xsi:type="dcterms:W3CDTF">2006-05-26T13:29:24Z</dcterms:created>
  <dcterms:modified xsi:type="dcterms:W3CDTF">2023-02-13T17:53:03Z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6dcfc6-510b-4cfc-871e-138e79a708eb_Enabled">
    <vt:lpwstr>true</vt:lpwstr>
  </property>
  <property fmtid="{D5CDD505-2E9C-101B-9397-08002B2CF9AE}" pid="3" name="MSIP_Label_706dcfc6-510b-4cfc-871e-138e79a708eb_SetDate">
    <vt:lpwstr>2020-10-05T16:05:27Z</vt:lpwstr>
  </property>
  <property fmtid="{D5CDD505-2E9C-101B-9397-08002B2CF9AE}" pid="4" name="MSIP_Label_706dcfc6-510b-4cfc-871e-138e79a708eb_Method">
    <vt:lpwstr>Standard</vt:lpwstr>
  </property>
  <property fmtid="{D5CDD505-2E9C-101B-9397-08002B2CF9AE}" pid="5" name="MSIP_Label_706dcfc6-510b-4cfc-871e-138e79a708eb_Name">
    <vt:lpwstr>Internal</vt:lpwstr>
  </property>
  <property fmtid="{D5CDD505-2E9C-101B-9397-08002B2CF9AE}" pid="6" name="MSIP_Label_706dcfc6-510b-4cfc-871e-138e79a708eb_SiteId">
    <vt:lpwstr>399ead0d-c7c4-4583-88a4-d98814f80b0e</vt:lpwstr>
  </property>
  <property fmtid="{D5CDD505-2E9C-101B-9397-08002B2CF9AE}" pid="7" name="MSIP_Label_706dcfc6-510b-4cfc-871e-138e79a708eb_ActionId">
    <vt:lpwstr>8f704ae2-144d-4ebc-b133-3b7d1ec2c742</vt:lpwstr>
  </property>
  <property fmtid="{D5CDD505-2E9C-101B-9397-08002B2CF9AE}" pid="8" name="MSIP_Label_706dcfc6-510b-4cfc-871e-138e79a708eb_ContentBits">
    <vt:lpwstr>0</vt:lpwstr>
  </property>
  <property fmtid="{D5CDD505-2E9C-101B-9397-08002B2CF9AE}" pid="9" name="ContentTypeId">
    <vt:lpwstr>0x010100D7428A461237E147ABF37DA7B5181E8A</vt:lpwstr>
  </property>
  <property fmtid="{D5CDD505-2E9C-101B-9397-08002B2CF9AE}" pid="10" name="ESRI_WORKBOOK_ID">
    <vt:lpwstr>779fcae8e8564c45b4c2a28328cd1bf0</vt:lpwstr>
  </property>
</Properties>
</file>