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anb-tpd\SBA PPP Applications\Application Forms\"/>
    </mc:Choice>
  </mc:AlternateContent>
  <xr:revisionPtr revIDLastSave="0" documentId="13_ncr:1_{BCD8A79F-BF20-4A5B-B2FC-A983D3F2FDE6}" xr6:coauthVersionLast="44" xr6:coauthVersionMax="44" xr10:uidLastSave="{00000000-0000-0000-0000-000000000000}"/>
  <bookViews>
    <workbookView xWindow="-120" yWindow="-120" windowWidth="29040" windowHeight="15840" xr2:uid="{00000000-000D-0000-FFFF-FFFF00000000}"/>
  </bookViews>
  <sheets>
    <sheet name="PPP WORKSHEET" sheetId="1" r:id="rId1"/>
    <sheet name="SAMPLE" sheetId="2" state="hidden" r:id="rId2"/>
  </sheets>
  <definedNames>
    <definedName name="_xlnm.Print_Area" localSheetId="0">'PPP WORKSHEET'!$B$2:$H$88</definedName>
    <definedName name="_xlnm.Print_Area" localSheetId="1">SAMPLE!$A$1:$E$74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3" i="1" l="1"/>
  <c r="G73" i="1" s="1"/>
  <c r="O77" i="1"/>
  <c r="D68" i="1" l="1"/>
  <c r="D70" i="1" s="1"/>
  <c r="E12" i="1" l="1"/>
  <c r="G36" i="1" l="1"/>
  <c r="G44" i="1" l="1"/>
  <c r="G37" i="1"/>
  <c r="G45" i="1"/>
  <c r="G38" i="1"/>
  <c r="G46" i="1"/>
  <c r="G43" i="1"/>
  <c r="G53" i="1"/>
  <c r="G39" i="1"/>
  <c r="G47" i="1"/>
  <c r="G40" i="1"/>
  <c r="G50" i="1"/>
  <c r="G41" i="1"/>
  <c r="G51" i="1"/>
  <c r="G42" i="1"/>
  <c r="G52" i="1"/>
  <c r="E11" i="1" l="1"/>
  <c r="E10" i="1"/>
  <c r="D48" i="1" l="1"/>
  <c r="G48" i="1" s="1"/>
  <c r="D26" i="1"/>
  <c r="D28" i="1" s="1"/>
  <c r="E54" i="1" l="1"/>
  <c r="D54" i="1"/>
  <c r="G54" i="1" l="1"/>
  <c r="G56" i="1" s="1"/>
  <c r="B59" i="2" l="1"/>
  <c r="B62" i="2" s="1"/>
  <c r="B45" i="2"/>
  <c r="E44" i="2"/>
  <c r="E43" i="2"/>
  <c r="E42" i="2"/>
  <c r="E41" i="2"/>
  <c r="E40" i="2"/>
  <c r="E39" i="2"/>
  <c r="E38" i="2"/>
  <c r="E37" i="2"/>
  <c r="E36" i="2"/>
  <c r="E35" i="2"/>
  <c r="E34" i="2"/>
  <c r="E33" i="2"/>
  <c r="E32" i="2"/>
  <c r="E31" i="2"/>
  <c r="B20" i="2"/>
  <c r="B23" i="2" s="1"/>
  <c r="B26" i="2" s="1"/>
  <c r="E45" i="2" l="1"/>
  <c r="E47" i="2"/>
  <c r="E49" i="2" l="1"/>
  <c r="B64" i="2" s="1"/>
  <c r="B66" i="2" s="1"/>
  <c r="E51" i="2" l="1"/>
  <c r="D31" i="1" l="1"/>
  <c r="G58" i="1" l="1"/>
  <c r="G60" i="1" s="1"/>
</calcChain>
</file>

<file path=xl/sharedStrings.xml><?xml version="1.0" encoding="utf-8"?>
<sst xmlns="http://schemas.openxmlformats.org/spreadsheetml/2006/main" count="159" uniqueCount="95">
  <si>
    <t>Estimated Loan Amount</t>
  </si>
  <si>
    <t>Amount for 12 rolling months up to loan date*</t>
  </si>
  <si>
    <t>Less: W-2 Wages in Excess of $100,000/person</t>
  </si>
  <si>
    <t>W-2 Wages , including tips</t>
  </si>
  <si>
    <t>Employer paid health insurance costs</t>
  </si>
  <si>
    <t>Employer paid retirement plan match</t>
  </si>
  <si>
    <t>Employer paid profit sharing</t>
  </si>
  <si>
    <t>Employer paid SUTA</t>
  </si>
  <si>
    <t>Employer Paid Medicare</t>
  </si>
  <si>
    <t>Net Self Employment Income</t>
  </si>
  <si>
    <t>Total</t>
  </si>
  <si>
    <t>Divided by 12</t>
  </si>
  <si>
    <t>Multiply by 2.5</t>
  </si>
  <si>
    <t>Average Monthly Payroll Cost</t>
  </si>
  <si>
    <t>Less: FFCRA Sick Pay</t>
  </si>
  <si>
    <t>Less: FFCRA Emergency FMLA</t>
  </si>
  <si>
    <t>Expenses Qualified for Loan Forgiveness - Amounts paid in 8 weeks following loan</t>
  </si>
  <si>
    <t xml:space="preserve">Rent </t>
  </si>
  <si>
    <t>Mortgage Interest</t>
  </si>
  <si>
    <t>Utilities</t>
  </si>
  <si>
    <t>Total Expenses Qualified for loan forgiveness</t>
  </si>
  <si>
    <t>Average FTE Per Pay Period 2/15/20-6/30/20</t>
  </si>
  <si>
    <t>Average FTEs Per pay period 2/15/19-6/30/19</t>
  </si>
  <si>
    <t>Average FTEs per month 1/1/20-2/29/20</t>
  </si>
  <si>
    <t>Total FTEs at 6/30/2020</t>
  </si>
  <si>
    <t>Net Loan Forgiveness</t>
  </si>
  <si>
    <t>Lesser of these amounts</t>
  </si>
  <si>
    <t>Total % Loan Available for Forgiveness</t>
  </si>
  <si>
    <t>*Alternative amounts available for seasonal businesses or for new businesses</t>
  </si>
  <si>
    <t>Expenses</t>
  </si>
  <si>
    <t>Less: Net SE Income &gt; 100K per person</t>
  </si>
  <si>
    <t>Less: Net SE Income &gt; 100K</t>
  </si>
  <si>
    <t>Enter as positive</t>
  </si>
  <si>
    <t>enter as positive</t>
  </si>
  <si>
    <t>Annual</t>
  </si>
  <si>
    <t>8 Week Period</t>
  </si>
  <si>
    <t xml:space="preserve">Amount of Loan to be Paid Back over Term of Loan - </t>
  </si>
  <si>
    <t xml:space="preserve">THIS FORM IS TO BE USED FOR ESTIMATES ONLY </t>
  </si>
  <si>
    <t>Section I</t>
  </si>
  <si>
    <t>Section II</t>
  </si>
  <si>
    <t>Section III</t>
  </si>
  <si>
    <t xml:space="preserve">Maintaining Staff Levels </t>
  </si>
  <si>
    <t>Remaining Loan - Amortized over term of loan</t>
  </si>
  <si>
    <t xml:space="preserve">ONLY COMPLETE DATA FIELDS IN HIGHLIGHTED IN YELLOW </t>
  </si>
  <si>
    <t>CARES Act - Paycheck Protection Program - LOAN ESTIMATE</t>
  </si>
  <si>
    <t>DEBT FORGIVENESS IS A TWO PART TEST - COMPLETE ALL SECTIONS OF WORKSHEET</t>
  </si>
  <si>
    <t xml:space="preserve"> 1. Number of Staff: Your loan forgiveness will be reduced if you decrease your full-time employee headcount.</t>
  </si>
  <si>
    <t>2.  Level of Payroll: Your loan forgiveness will also be reduced if you decrease salaries and wages by more than 25% for any employee that made less than $100,000 annualized in 2019.</t>
  </si>
  <si>
    <t>3.  Re-Hiring: You have until June 30, 2020 to restore your full-time employment and salary levels for any changes made between February 15, 2020 and April 26, 2020.</t>
  </si>
  <si>
    <t xml:space="preserve">Total Expenses eligible for loan forgiveness -not to exceed loan amount </t>
  </si>
  <si>
    <t>FORGFIVENESS PROGRAM DETAILS</t>
  </si>
  <si>
    <r>
      <rPr>
        <b/>
        <sz val="11"/>
        <color rgb="FFFF0000"/>
        <rFont val="Calibri"/>
        <family val="2"/>
        <scheme val="minor"/>
      </rPr>
      <t>TEST 1</t>
    </r>
    <r>
      <rPr>
        <b/>
        <sz val="11"/>
        <color theme="1"/>
        <rFont val="Calibri"/>
        <family val="2"/>
        <scheme val="minor"/>
      </rPr>
      <t xml:space="preserve"> -  How much of my loan will be forgiven? You will owe money when your loan is due if you use the loan amount for anything other than payroll costs, mortgage interest, rent, and utilities payments over the 8 weeks after getting the loan. Due to likely high subscription, it is anticipated that not more than 25% of the forgiven amount may be for non-payroll costs.</t>
    </r>
  </si>
  <si>
    <r>
      <rPr>
        <b/>
        <sz val="11"/>
        <color rgb="FFFF0000"/>
        <rFont val="Calibri"/>
        <family val="2"/>
        <scheme val="minor"/>
      </rPr>
      <t>TEST 2</t>
    </r>
    <r>
      <rPr>
        <b/>
        <sz val="11"/>
        <color theme="1"/>
        <rFont val="Calibri"/>
        <family val="2"/>
        <scheme val="minor"/>
      </rPr>
      <t xml:space="preserve"> - You will also owe money if you do not maintain your staff and payroll.</t>
    </r>
  </si>
  <si>
    <t>1. Number of Staff: Your loan forgiveness will be reduced if you decrease your full-time employee headcount.</t>
  </si>
  <si>
    <t>2. Level of Payroll: Your loan forgiveness will also be reduced if you decrease salaries and wages by more than 25% for any employee that made less than $100,000 annualized in 2019.</t>
  </si>
  <si>
    <t xml:space="preserve">Net Self Employment Income </t>
  </si>
  <si>
    <t xml:space="preserve">Other Debt Interest Incurred </t>
  </si>
  <si>
    <t>Estimated Loan Amount (not to exceed $10MM)</t>
  </si>
  <si>
    <t>Monthly Average Number of FTEs Per pay period 2/15/19-6/30/19</t>
  </si>
  <si>
    <t>Monthly Average Number of FTEs per month 1/1/20-2/29/20</t>
  </si>
  <si>
    <t>Total Payroll Related</t>
  </si>
  <si>
    <t xml:space="preserve">*If Employer did not pay payroll taxes associated with 1099 wages, 1099 wages can not be included within this item.  </t>
  </si>
  <si>
    <t>Less: Compensation paid to Employees living outside of U.S.A.</t>
  </si>
  <si>
    <t>Max. Allowable</t>
  </si>
  <si>
    <t>Employer paid group health care benefits / insurance premiums</t>
  </si>
  <si>
    <r>
      <t xml:space="preserve">Total Non-Payroll Related </t>
    </r>
    <r>
      <rPr>
        <i/>
        <sz val="11"/>
        <rFont val="Calibri"/>
        <family val="2"/>
        <scheme val="minor"/>
      </rPr>
      <t>(limited to 25% of total allowable expenses)</t>
    </r>
  </si>
  <si>
    <r>
      <t xml:space="preserve">Total Qualified Expenses </t>
    </r>
    <r>
      <rPr>
        <i/>
        <sz val="11"/>
        <rFont val="Calibri"/>
        <family val="2"/>
        <scheme val="minor"/>
      </rPr>
      <t>(QE)</t>
    </r>
  </si>
  <si>
    <t>Total Projected Expenses Qualified for loan forgiveness (not to exceed loan amount)</t>
  </si>
  <si>
    <r>
      <rPr>
        <b/>
        <sz val="11"/>
        <color rgb="FFFF0000"/>
        <rFont val="Calibri"/>
        <family val="2"/>
        <scheme val="minor"/>
      </rPr>
      <t>TEST 1</t>
    </r>
    <r>
      <rPr>
        <b/>
        <sz val="11"/>
        <color theme="1"/>
        <rFont val="Calibri"/>
        <family val="2"/>
        <scheme val="minor"/>
      </rPr>
      <t xml:space="preserve"> -  How much of my loan will be forgiven? You will owe money when your loan is due if you use the loan amount for anything other than payroll costs, 
     mortgage interest, rent, and utilities payments over the 8 weeks after getting the loan. Due to likely high subscription, it is anticipated that not more 
     than 25% of the forgiven amount may be for non-payroll costs.</t>
    </r>
  </si>
  <si>
    <t>3. Re-Hiring: You have until June 30, 2020 to restore your full-time employment and salary levels for any changes made between February 15, 2020 and  April 26, 2020.</t>
  </si>
  <si>
    <t>Amount of Loan to be Paid Back over Remaining Term of Loan (18 months)</t>
  </si>
  <si>
    <t>**25% Compensation Reduction should not include any wage/salary reductions made to employees who, during any pay period in 2019, had
      annualized wages or salary at an annualized rate of pay in an amount greater than $100,000. If an employee</t>
  </si>
  <si>
    <t>Individual Employee Compensation Reduction in Excess of 25% 
   Compared to the Most Recent Full Quarter Before Origination of Loan**</t>
  </si>
  <si>
    <r>
      <t xml:space="preserve">1099 Wages* </t>
    </r>
    <r>
      <rPr>
        <i/>
        <sz val="11"/>
        <rFont val="Calibri"/>
        <family val="2"/>
        <scheme val="minor"/>
      </rPr>
      <t>(Eligible only if employer paid payroll taxes)</t>
    </r>
  </si>
  <si>
    <t>Section I - Estimated Loan Amount</t>
  </si>
  <si>
    <t>Time Period Selection Guidance</t>
  </si>
  <si>
    <t>Regardless of Period Selection, adequate supporting documentation 
evidencing reported expenses during the selected period is required.</t>
  </si>
  <si>
    <t>12-Month Period</t>
  </si>
  <si>
    <t>Season Business</t>
  </si>
  <si>
    <t>NIO Prior to 02/15/19</t>
  </si>
  <si>
    <t>Select Period</t>
  </si>
  <si>
    <t>Select Period In Which The Below Expenses Were Paid:</t>
  </si>
  <si>
    <t>Period Start Date:</t>
  </si>
  <si>
    <t>Period Start</t>
  </si>
  <si>
    <t>Period End</t>
  </si>
  <si>
    <t xml:space="preserve">Period End Date: </t>
  </si>
  <si>
    <t>Expenses paid from the above Start Date through the above End Date</t>
  </si>
  <si>
    <t>Section II - Expenses</t>
  </si>
  <si>
    <t>Section III - Maintaining Staff Levels</t>
  </si>
  <si>
    <t>Anticipated Total Number of FTEs at 6/30/2020</t>
  </si>
  <si>
    <t>Anticipated Monthly Average Number of FTE (For 8 weeks following origination)</t>
  </si>
  <si>
    <t>Total Projected Forgiveness Reductions Including Projected Staffing Reductions</t>
  </si>
  <si>
    <t>Staffing Retention</t>
  </si>
  <si>
    <r>
      <rPr>
        <b/>
        <u/>
        <sz val="11"/>
        <color theme="1"/>
        <rFont val="Calibri"/>
        <family val="2"/>
        <scheme val="minor"/>
      </rPr>
      <t xml:space="preserve">12-Month Period: </t>
    </r>
    <r>
      <rPr>
        <sz val="11"/>
        <color theme="1"/>
        <rFont val="Calibri"/>
        <family val="2"/>
        <scheme val="minor"/>
      </rPr>
      <t xml:space="preserve">
Aggregate payroll costs incurred during a 12 months period (ending no later than 02/15/20) or from calendar year 2019. In general, this will be for the calendar year ending 12/31/19 and be supported by IRS 940 Report and IRS Quarterly 941 Reports.
</t>
    </r>
    <r>
      <rPr>
        <b/>
        <u/>
        <sz val="11"/>
        <color theme="1"/>
        <rFont val="Calibri"/>
        <family val="2"/>
        <scheme val="minor"/>
      </rPr>
      <t>Season Business:</t>
    </r>
    <r>
      <rPr>
        <sz val="11"/>
        <color theme="1"/>
        <rFont val="Calibri"/>
        <family val="2"/>
        <scheme val="minor"/>
      </rPr>
      <t xml:space="preserve">
Specify the dates in which payroll expenses were paid.
</t>
    </r>
    <r>
      <rPr>
        <b/>
        <u/>
        <sz val="11"/>
        <color theme="1"/>
        <rFont val="Calibri"/>
        <family val="2"/>
        <scheme val="minor"/>
      </rPr>
      <t>Business Not In Operations Prior to 02/15/2019 ("NIO prior to 02/15/19"):</t>
    </r>
    <r>
      <rPr>
        <sz val="11"/>
        <color theme="1"/>
        <rFont val="Calibri"/>
        <family val="2"/>
        <scheme val="minor"/>
      </rPr>
      <t xml:space="preserve">
If Business was not in operation for any period on 01/01/19 through 02/15/2019, partial period information may be entered. For example: If a business started in on 04/01/19, select "NIO prior to 02/15/19" for Period Selection, then enter 04/01/19 for Start Date, and end date (generally to be 12/31/19) in which reported expenses were paid.
If Business became operational in the period between 01/01/20 and 02/15/20, select "NIO prior to 02/15/19" for Period Selection, and enter the End Date for which reported expenses were paid. 
</t>
    </r>
  </si>
  <si>
    <t>Projected loan to be 
paid back assuming
staffing retention: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</si>
</sst>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b/>
      <sz val="12"/>
      <color rgb="FFFF0000"/>
      <name val="Calibri"/>
      <family val="2"/>
      <scheme val="minor"/>
    </font>
    <font>
      <i/>
      <sz val="12"/>
      <color theme="1"/>
      <name val="Calibri"/>
      <family val="2"/>
      <scheme val="minor"/>
    </font>
    <font>
      <sz val="11"/>
      <color rgb="FFFF0000"/>
      <name val="Calibri"/>
      <family val="2"/>
      <scheme val="minor"/>
    </font>
    <font>
      <b/>
      <sz val="12"/>
      <name val="Calibri"/>
      <family val="2"/>
      <scheme val="minor"/>
    </font>
    <font>
      <sz val="11"/>
      <name val="Calibri"/>
      <family val="2"/>
      <scheme val="minor"/>
    </font>
    <font>
      <b/>
      <sz val="11"/>
      <name val="Calibri"/>
      <family val="2"/>
      <scheme val="minor"/>
    </font>
    <font>
      <i/>
      <sz val="11"/>
      <name val="Calibri"/>
      <family val="2"/>
      <scheme val="minor"/>
    </font>
    <font>
      <u/>
      <sz val="11"/>
      <color rgb="FFFF0000"/>
      <name val="Calibri"/>
      <family val="2"/>
      <scheme val="minor"/>
    </font>
    <font>
      <i/>
      <u/>
      <sz val="11"/>
      <name val="Calibri"/>
      <family val="2"/>
      <scheme val="minor"/>
    </font>
    <font>
      <b/>
      <sz val="14"/>
      <name val="Calibri"/>
      <family val="2"/>
      <scheme val="minor"/>
    </font>
    <font>
      <b/>
      <u/>
      <sz val="11"/>
      <name val="Calibri"/>
      <family val="2"/>
      <scheme val="minor"/>
    </font>
    <font>
      <u/>
      <sz val="11"/>
      <name val="Calibri"/>
      <family val="2"/>
      <scheme val="minor"/>
    </font>
    <font>
      <b/>
      <u/>
      <sz val="11"/>
      <color theme="1"/>
      <name val="Calibri"/>
      <family val="2"/>
      <scheme val="minor"/>
    </font>
    <font>
      <b/>
      <i/>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theme="0"/>
      </top>
      <bottom style="medium">
        <color theme="0"/>
      </bottom>
      <diagonal/>
    </border>
    <border>
      <left/>
      <right/>
      <top/>
      <bottom style="thin">
        <color theme="0"/>
      </bottom>
      <diagonal/>
    </border>
    <border>
      <left/>
      <right/>
      <top/>
      <bottom style="medium">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0"/>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thin">
        <color rgb="FFFFC000"/>
      </top>
      <bottom/>
      <diagonal/>
    </border>
    <border>
      <left/>
      <right/>
      <top style="thin">
        <color rgb="FFFFC000"/>
      </top>
      <bottom/>
      <diagonal/>
    </border>
    <border>
      <left/>
      <right style="medium">
        <color indexed="64"/>
      </right>
      <top style="thin">
        <color rgb="FFFFC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right style="thin">
        <color indexed="64"/>
      </right>
      <top style="thin">
        <color theme="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38">
    <xf numFmtId="0" fontId="0" fillId="0" borderId="0" xfId="0"/>
    <xf numFmtId="43" fontId="0" fillId="0" borderId="0" xfId="1" applyFont="1"/>
    <xf numFmtId="10" fontId="0" fillId="0" borderId="0" xfId="2" applyNumberFormat="1" applyFont="1"/>
    <xf numFmtId="0" fontId="2" fillId="0" borderId="0" xfId="0" applyFont="1"/>
    <xf numFmtId="43" fontId="2" fillId="0" borderId="2" xfId="1" applyFont="1" applyBorder="1"/>
    <xf numFmtId="0" fontId="4" fillId="0" borderId="0" xfId="0" applyFont="1"/>
    <xf numFmtId="43" fontId="0" fillId="2" borderId="0" xfId="1" applyFont="1" applyFill="1"/>
    <xf numFmtId="43" fontId="0" fillId="2" borderId="1" xfId="1" applyFont="1" applyFill="1" applyBorder="1"/>
    <xf numFmtId="43" fontId="0" fillId="2" borderId="0" xfId="1" applyFont="1" applyFill="1" applyBorder="1"/>
    <xf numFmtId="43" fontId="2" fillId="0" borderId="0" xfId="1" applyFont="1" applyBorder="1"/>
    <xf numFmtId="0" fontId="3" fillId="3" borderId="0" xfId="0" applyFont="1" applyFill="1"/>
    <xf numFmtId="43" fontId="2" fillId="0" borderId="0" xfId="1" applyFont="1"/>
    <xf numFmtId="43" fontId="0" fillId="0" borderId="0" xfId="0" applyNumberFormat="1"/>
    <xf numFmtId="43" fontId="0" fillId="0" borderId="0" xfId="1" applyFont="1" applyFill="1"/>
    <xf numFmtId="43" fontId="0" fillId="0" borderId="0" xfId="1" applyFont="1" applyFill="1" applyBorder="1"/>
    <xf numFmtId="43" fontId="0" fillId="0" borderId="1" xfId="1" applyFont="1" applyFill="1" applyBorder="1"/>
    <xf numFmtId="0" fontId="0" fillId="0" borderId="0" xfId="0" applyFill="1"/>
    <xf numFmtId="43" fontId="2" fillId="0" borderId="0" xfId="1" applyFont="1" applyFill="1" applyBorder="1"/>
    <xf numFmtId="10" fontId="0" fillId="0" borderId="0" xfId="2" applyNumberFormat="1" applyFont="1" applyFill="1" applyBorder="1"/>
    <xf numFmtId="0" fontId="0" fillId="0" borderId="0" xfId="0" applyFill="1" applyBorder="1"/>
    <xf numFmtId="0" fontId="0" fillId="0" borderId="0" xfId="0" applyAlignment="1">
      <alignment wrapText="1"/>
    </xf>
    <xf numFmtId="0" fontId="0" fillId="3" borderId="0" xfId="0" applyFill="1"/>
    <xf numFmtId="0" fontId="2" fillId="4" borderId="0" xfId="0" applyFont="1" applyFill="1"/>
    <xf numFmtId="43" fontId="0" fillId="4" borderId="0" xfId="1" applyFont="1" applyFill="1"/>
    <xf numFmtId="0" fontId="0" fillId="4" borderId="0" xfId="0" applyFill="1"/>
    <xf numFmtId="44" fontId="0" fillId="4" borderId="3" xfId="3" applyFont="1" applyFill="1" applyBorder="1"/>
    <xf numFmtId="43" fontId="2" fillId="4" borderId="3" xfId="1" applyFont="1" applyFill="1" applyBorder="1"/>
    <xf numFmtId="43" fontId="0" fillId="3" borderId="0" xfId="1" applyFont="1" applyFill="1"/>
    <xf numFmtId="44" fontId="0" fillId="3" borderId="0" xfId="3" applyFont="1" applyFill="1" applyBorder="1"/>
    <xf numFmtId="43" fontId="0" fillId="2" borderId="0" xfId="1" applyFont="1" applyFill="1" applyBorder="1" applyProtection="1">
      <protection locked="0"/>
    </xf>
    <xf numFmtId="43" fontId="0" fillId="2" borderId="27" xfId="1" applyFont="1" applyFill="1" applyBorder="1" applyProtection="1">
      <protection locked="0"/>
    </xf>
    <xf numFmtId="0" fontId="0" fillId="5" borderId="0" xfId="0" applyFill="1" applyProtection="1"/>
    <xf numFmtId="43" fontId="0" fillId="5" borderId="0" xfId="1" applyFont="1" applyFill="1" applyProtection="1"/>
    <xf numFmtId="0" fontId="0" fillId="5" borderId="18" xfId="0" applyFill="1" applyBorder="1" applyProtection="1"/>
    <xf numFmtId="0" fontId="0" fillId="5" borderId="19" xfId="0" applyFill="1" applyBorder="1" applyProtection="1"/>
    <xf numFmtId="43" fontId="0" fillId="5" borderId="19" xfId="1" applyFont="1" applyFill="1" applyBorder="1" applyProtection="1"/>
    <xf numFmtId="0" fontId="0" fillId="5" borderId="20" xfId="0" applyFill="1" applyBorder="1" applyProtection="1"/>
    <xf numFmtId="0" fontId="0" fillId="5" borderId="23" xfId="0" applyFill="1" applyBorder="1" applyProtection="1"/>
    <xf numFmtId="0" fontId="0" fillId="5" borderId="24" xfId="0" applyFill="1" applyBorder="1" applyProtection="1"/>
    <xf numFmtId="0" fontId="0" fillId="0" borderId="0" xfId="0" applyProtection="1"/>
    <xf numFmtId="0" fontId="0" fillId="5" borderId="0" xfId="0" applyFont="1" applyFill="1" applyProtection="1"/>
    <xf numFmtId="0" fontId="0" fillId="5" borderId="23" xfId="0" applyFont="1" applyFill="1" applyBorder="1" applyProtection="1"/>
    <xf numFmtId="0" fontId="2" fillId="0" borderId="25" xfId="0" applyFont="1" applyBorder="1" applyProtection="1"/>
    <xf numFmtId="43" fontId="0" fillId="0" borderId="1" xfId="1" applyFont="1" applyBorder="1" applyProtection="1"/>
    <xf numFmtId="0" fontId="0" fillId="0" borderId="1" xfId="0" applyFont="1" applyBorder="1" applyProtection="1"/>
    <xf numFmtId="0" fontId="0" fillId="0" borderId="26" xfId="0" applyFont="1" applyBorder="1" applyProtection="1"/>
    <xf numFmtId="0" fontId="0" fillId="5" borderId="24" xfId="0" applyFont="1" applyFill="1" applyBorder="1" applyProtection="1"/>
    <xf numFmtId="0" fontId="0" fillId="0" borderId="0" xfId="0" applyFont="1" applyProtection="1"/>
    <xf numFmtId="0" fontId="3" fillId="3" borderId="18" xfId="0" applyFont="1" applyFill="1" applyBorder="1" applyProtection="1"/>
    <xf numFmtId="43" fontId="0" fillId="3" borderId="19" xfId="1" applyFont="1" applyFill="1" applyBorder="1" applyProtection="1"/>
    <xf numFmtId="0" fontId="0" fillId="3" borderId="19" xfId="0" applyFill="1" applyBorder="1" applyProtection="1"/>
    <xf numFmtId="0" fontId="0" fillId="3" borderId="20" xfId="0" applyFill="1" applyBorder="1" applyProtection="1"/>
    <xf numFmtId="0" fontId="3" fillId="3" borderId="21" xfId="0" applyFont="1" applyFill="1" applyBorder="1" applyProtection="1"/>
    <xf numFmtId="43" fontId="0" fillId="3" borderId="16" xfId="1" applyFont="1" applyFill="1" applyBorder="1" applyProtection="1"/>
    <xf numFmtId="0" fontId="0" fillId="3" borderId="16" xfId="0" applyFill="1" applyBorder="1" applyProtection="1"/>
    <xf numFmtId="0" fontId="0" fillId="3" borderId="22" xfId="0" applyFill="1" applyBorder="1" applyProtection="1"/>
    <xf numFmtId="0" fontId="0" fillId="0" borderId="0" xfId="0" applyBorder="1" applyProtection="1"/>
    <xf numFmtId="0" fontId="0" fillId="0" borderId="23" xfId="0" applyBorder="1" applyProtection="1"/>
    <xf numFmtId="43" fontId="0" fillId="0" borderId="0" xfId="1" applyFont="1" applyBorder="1" applyProtection="1"/>
    <xf numFmtId="0" fontId="11" fillId="0" borderId="23" xfId="0" applyFont="1" applyBorder="1" applyProtection="1"/>
    <xf numFmtId="43" fontId="2" fillId="0" borderId="2" xfId="1" applyFont="1" applyBorder="1" applyProtection="1"/>
    <xf numFmtId="0" fontId="0" fillId="0" borderId="1" xfId="0" applyBorder="1" applyProtection="1"/>
    <xf numFmtId="0" fontId="0" fillId="0" borderId="0" xfId="0" applyFill="1" applyBorder="1" applyProtection="1"/>
    <xf numFmtId="43" fontId="0" fillId="0" borderId="24" xfId="1" applyFont="1" applyFill="1" applyBorder="1" applyProtection="1"/>
    <xf numFmtId="0" fontId="0" fillId="5" borderId="0" xfId="0" applyFill="1" applyAlignment="1" applyProtection="1">
      <alignment vertical="center"/>
    </xf>
    <xf numFmtId="0" fontId="0" fillId="5" borderId="23" xfId="0" applyFill="1" applyBorder="1" applyAlignment="1" applyProtection="1">
      <alignment vertical="center"/>
    </xf>
    <xf numFmtId="0" fontId="0" fillId="5" borderId="24" xfId="0" applyFill="1" applyBorder="1" applyAlignment="1" applyProtection="1">
      <alignment vertical="center"/>
    </xf>
    <xf numFmtId="0" fontId="0" fillId="0" borderId="0" xfId="0" applyAlignment="1" applyProtection="1">
      <alignment vertical="center"/>
    </xf>
    <xf numFmtId="0" fontId="2" fillId="5" borderId="0" xfId="0" applyFont="1" applyFill="1" applyProtection="1"/>
    <xf numFmtId="0" fontId="2" fillId="5" borderId="23" xfId="0" applyFont="1" applyFill="1" applyBorder="1" applyProtection="1"/>
    <xf numFmtId="0" fontId="10" fillId="0" borderId="23" xfId="0" applyFont="1" applyBorder="1" applyProtection="1"/>
    <xf numFmtId="0" fontId="0" fillId="0" borderId="0" xfId="0" applyFont="1" applyBorder="1" applyProtection="1"/>
    <xf numFmtId="0" fontId="2" fillId="5" borderId="24" xfId="0" applyFont="1" applyFill="1" applyBorder="1" applyProtection="1"/>
    <xf numFmtId="0" fontId="2" fillId="0" borderId="0" xfId="0" applyFont="1" applyProtection="1"/>
    <xf numFmtId="0" fontId="10" fillId="0" borderId="23" xfId="0" applyFont="1" applyBorder="1" applyAlignment="1" applyProtection="1">
      <alignment horizontal="left" indent="2"/>
    </xf>
    <xf numFmtId="43" fontId="10" fillId="0" borderId="24" xfId="1" applyFont="1" applyBorder="1" applyProtection="1"/>
    <xf numFmtId="43" fontId="2" fillId="0" borderId="26" xfId="1" applyFont="1" applyBorder="1" applyProtection="1"/>
    <xf numFmtId="44" fontId="0" fillId="3" borderId="20" xfId="3" applyFont="1" applyFill="1" applyBorder="1" applyProtection="1"/>
    <xf numFmtId="0" fontId="0" fillId="0" borderId="0" xfId="0" applyFill="1" applyProtection="1"/>
    <xf numFmtId="0" fontId="8" fillId="0" borderId="0" xfId="0" applyFont="1" applyBorder="1" applyProtection="1"/>
    <xf numFmtId="10" fontId="0" fillId="0" borderId="0" xfId="2" applyNumberFormat="1" applyFont="1" applyBorder="1" applyProtection="1"/>
    <xf numFmtId="0" fontId="10" fillId="0" borderId="23" xfId="0" applyFont="1" applyBorder="1" applyAlignment="1" applyProtection="1">
      <alignment vertical="center" wrapText="1"/>
    </xf>
    <xf numFmtId="0" fontId="12" fillId="0" borderId="0" xfId="0" applyFont="1" applyFill="1" applyBorder="1" applyAlignment="1" applyProtection="1">
      <alignment vertical="center"/>
    </xf>
    <xf numFmtId="0" fontId="0" fillId="0" borderId="0" xfId="0" applyBorder="1" applyAlignment="1" applyProtection="1">
      <alignment vertical="center"/>
    </xf>
    <xf numFmtId="0" fontId="0" fillId="0" borderId="24" xfId="0" applyFill="1" applyBorder="1" applyProtection="1"/>
    <xf numFmtId="0" fontId="0" fillId="5" borderId="24" xfId="0" applyFill="1" applyBorder="1" applyAlignment="1" applyProtection="1">
      <alignment wrapText="1"/>
    </xf>
    <xf numFmtId="0" fontId="0" fillId="0" borderId="25" xfId="0" applyFill="1" applyBorder="1" applyProtection="1"/>
    <xf numFmtId="0" fontId="0" fillId="0" borderId="1" xfId="0" applyFill="1" applyBorder="1" applyProtection="1"/>
    <xf numFmtId="43" fontId="0" fillId="0" borderId="1" xfId="1" applyFont="1" applyFill="1" applyBorder="1" applyProtection="1"/>
    <xf numFmtId="0" fontId="0" fillId="0" borderId="26" xfId="0" applyFill="1" applyBorder="1" applyProtection="1"/>
    <xf numFmtId="43" fontId="0" fillId="0" borderId="0" xfId="1" applyFont="1" applyFill="1" applyBorder="1" applyProtection="1"/>
    <xf numFmtId="43" fontId="0" fillId="0" borderId="0" xfId="1" applyFont="1" applyFill="1" applyProtection="1"/>
    <xf numFmtId="43" fontId="0" fillId="0" borderId="0" xfId="1" applyFont="1" applyProtection="1"/>
    <xf numFmtId="43" fontId="10" fillId="2" borderId="15" xfId="1" applyFont="1" applyFill="1" applyBorder="1" applyAlignment="1" applyProtection="1">
      <alignment vertical="center"/>
      <protection locked="0"/>
    </xf>
    <xf numFmtId="0" fontId="11" fillId="4" borderId="23" xfId="0" applyFont="1" applyFill="1" applyBorder="1" applyProtection="1"/>
    <xf numFmtId="43" fontId="11" fillId="4" borderId="32" xfId="1" applyFont="1" applyFill="1" applyBorder="1" applyProtection="1"/>
    <xf numFmtId="10" fontId="0" fillId="0" borderId="0" xfId="2" applyNumberFormat="1" applyFont="1" applyBorder="1" applyAlignment="1" applyProtection="1">
      <alignment horizontal="right"/>
    </xf>
    <xf numFmtId="43" fontId="0" fillId="0" borderId="19" xfId="1" applyFont="1" applyBorder="1" applyProtection="1"/>
    <xf numFmtId="0" fontId="10" fillId="0" borderId="23" xfId="0" applyFont="1" applyBorder="1" applyAlignment="1" applyProtection="1">
      <alignment horizontal="left" indent="4"/>
    </xf>
    <xf numFmtId="0" fontId="14" fillId="0" borderId="23" xfId="0" applyFont="1" applyFill="1" applyBorder="1" applyAlignment="1" applyProtection="1">
      <alignment horizontal="left" indent="2"/>
    </xf>
    <xf numFmtId="0" fontId="10" fillId="0" borderId="0" xfId="0" applyFont="1" applyBorder="1" applyProtection="1"/>
    <xf numFmtId="0" fontId="10" fillId="0" borderId="24" xfId="0" applyFont="1" applyBorder="1" applyProtection="1"/>
    <xf numFmtId="0" fontId="10" fillId="0" borderId="23" xfId="0" applyFont="1" applyFill="1" applyBorder="1" applyAlignment="1" applyProtection="1">
      <alignment horizontal="left" indent="3"/>
    </xf>
    <xf numFmtId="43" fontId="10" fillId="2" borderId="15" xfId="1" applyFont="1" applyFill="1" applyBorder="1" applyProtection="1">
      <protection locked="0"/>
    </xf>
    <xf numFmtId="0" fontId="10" fillId="0" borderId="23" xfId="0" applyFont="1" applyFill="1" applyBorder="1" applyAlignment="1" applyProtection="1">
      <alignment horizontal="left" wrapText="1" indent="3"/>
    </xf>
    <xf numFmtId="0" fontId="10" fillId="0" borderId="23" xfId="0" applyFont="1" applyBorder="1" applyAlignment="1" applyProtection="1">
      <alignment horizontal="left" indent="3"/>
    </xf>
    <xf numFmtId="0" fontId="12" fillId="0" borderId="0" xfId="0" applyFont="1" applyBorder="1" applyProtection="1"/>
    <xf numFmtId="43" fontId="10" fillId="2" borderId="1" xfId="1" applyFont="1" applyFill="1" applyBorder="1" applyProtection="1">
      <protection locked="0"/>
    </xf>
    <xf numFmtId="43" fontId="11" fillId="0" borderId="0" xfId="1" applyFont="1" applyBorder="1" applyProtection="1"/>
    <xf numFmtId="43" fontId="10" fillId="0" borderId="0" xfId="1" applyFont="1" applyBorder="1" applyProtection="1"/>
    <xf numFmtId="43" fontId="11" fillId="4" borderId="30" xfId="1" applyFont="1" applyFill="1" applyBorder="1" applyProtection="1"/>
    <xf numFmtId="0" fontId="10" fillId="4" borderId="0" xfId="0" applyFont="1" applyFill="1" applyBorder="1" applyProtection="1"/>
    <xf numFmtId="0" fontId="10" fillId="4" borderId="24" xfId="0" applyFont="1" applyFill="1" applyBorder="1" applyProtection="1"/>
    <xf numFmtId="0" fontId="11" fillId="0" borderId="25" xfId="0" applyFont="1" applyBorder="1" applyProtection="1"/>
    <xf numFmtId="43" fontId="11" fillId="0" borderId="1" xfId="1" applyFont="1" applyBorder="1" applyProtection="1"/>
    <xf numFmtId="0" fontId="10" fillId="0" borderId="1" xfId="0" applyFont="1" applyBorder="1" applyProtection="1"/>
    <xf numFmtId="0" fontId="10" fillId="0" borderId="26" xfId="0" applyFont="1" applyBorder="1" applyProtection="1"/>
    <xf numFmtId="0" fontId="15" fillId="3" borderId="18" xfId="0" applyFont="1" applyFill="1" applyBorder="1" applyProtection="1"/>
    <xf numFmtId="43" fontId="10" fillId="3" borderId="19" xfId="1" applyFont="1" applyFill="1" applyBorder="1" applyProtection="1"/>
    <xf numFmtId="0" fontId="10" fillId="3" borderId="19" xfId="0" applyFont="1" applyFill="1" applyBorder="1" applyProtection="1"/>
    <xf numFmtId="0" fontId="10" fillId="3" borderId="20" xfId="0" applyFont="1" applyFill="1" applyBorder="1" applyProtection="1"/>
    <xf numFmtId="43" fontId="10" fillId="2" borderId="17" xfId="1" applyFont="1" applyFill="1" applyBorder="1" applyProtection="1">
      <protection locked="0"/>
    </xf>
    <xf numFmtId="0" fontId="10" fillId="0" borderId="0" xfId="0" applyFont="1" applyFill="1" applyBorder="1" applyProtection="1"/>
    <xf numFmtId="43" fontId="10" fillId="0" borderId="24" xfId="1" applyFont="1" applyFill="1" applyBorder="1" applyProtection="1"/>
    <xf numFmtId="0" fontId="12" fillId="0" borderId="0" xfId="0" applyFont="1" applyFill="1" applyBorder="1" applyProtection="1"/>
    <xf numFmtId="43" fontId="10" fillId="2" borderId="27" xfId="1" applyFont="1" applyFill="1" applyBorder="1" applyProtection="1">
      <protection locked="0"/>
    </xf>
    <xf numFmtId="43" fontId="10" fillId="0" borderId="35" xfId="0" applyNumberFormat="1" applyFont="1" applyBorder="1" applyProtection="1"/>
    <xf numFmtId="43" fontId="10" fillId="0" borderId="36" xfId="1" applyFont="1" applyFill="1" applyBorder="1" applyProtection="1"/>
    <xf numFmtId="43" fontId="10" fillId="0" borderId="15" xfId="1" applyFont="1" applyFill="1" applyBorder="1" applyProtection="1"/>
    <xf numFmtId="43" fontId="10" fillId="2" borderId="27" xfId="1" applyFont="1" applyFill="1" applyBorder="1" applyAlignment="1" applyProtection="1">
      <alignment vertical="center"/>
      <protection locked="0"/>
    </xf>
    <xf numFmtId="0" fontId="10" fillId="0" borderId="0" xfId="0" applyFont="1" applyAlignment="1" applyProtection="1">
      <alignment vertical="center"/>
    </xf>
    <xf numFmtId="43" fontId="10" fillId="0" borderId="24" xfId="1" applyFont="1" applyFill="1" applyBorder="1" applyAlignment="1" applyProtection="1">
      <alignment vertical="center"/>
    </xf>
    <xf numFmtId="43" fontId="10" fillId="0" borderId="19" xfId="1" applyFont="1" applyFill="1" applyBorder="1" applyProtection="1"/>
    <xf numFmtId="43" fontId="10" fillId="0" borderId="20" xfId="1" applyFont="1" applyFill="1" applyBorder="1" applyProtection="1"/>
    <xf numFmtId="43" fontId="10" fillId="0" borderId="0" xfId="1" applyFont="1" applyFill="1" applyBorder="1" applyProtection="1"/>
    <xf numFmtId="0" fontId="10" fillId="0" borderId="0" xfId="0" applyFont="1" applyProtection="1"/>
    <xf numFmtId="0" fontId="10" fillId="0" borderId="23" xfId="0" applyFont="1" applyBorder="1" applyAlignment="1" applyProtection="1">
      <alignment horizontal="left" indent="1"/>
    </xf>
    <xf numFmtId="0" fontId="11" fillId="0" borderId="0" xfId="0" applyFont="1" applyBorder="1" applyProtection="1"/>
    <xf numFmtId="0" fontId="11" fillId="4" borderId="37" xfId="0" applyFont="1" applyFill="1" applyBorder="1" applyAlignment="1" applyProtection="1">
      <alignment horizontal="left"/>
    </xf>
    <xf numFmtId="0" fontId="11" fillId="4" borderId="38" xfId="0" applyFont="1" applyFill="1" applyBorder="1" applyAlignment="1" applyProtection="1">
      <alignment horizontal="left"/>
    </xf>
    <xf numFmtId="0" fontId="11" fillId="4" borderId="39" xfId="0" applyFont="1" applyFill="1" applyBorder="1" applyAlignment="1" applyProtection="1">
      <alignment horizontal="left"/>
    </xf>
    <xf numFmtId="43" fontId="10" fillId="4" borderId="0" xfId="1" applyFont="1" applyFill="1" applyBorder="1" applyProtection="1"/>
    <xf numFmtId="49" fontId="16" fillId="0" borderId="17" xfId="1" applyNumberFormat="1" applyFont="1" applyFill="1" applyBorder="1" applyAlignment="1" applyProtection="1">
      <alignment horizontal="right"/>
    </xf>
    <xf numFmtId="49" fontId="16" fillId="0" borderId="24" xfId="0" applyNumberFormat="1" applyFont="1" applyBorder="1" applyAlignment="1" applyProtection="1">
      <alignment horizontal="right"/>
    </xf>
    <xf numFmtId="43" fontId="11" fillId="4" borderId="31" xfId="3" applyNumberFormat="1" applyFont="1" applyFill="1" applyBorder="1" applyProtection="1"/>
    <xf numFmtId="0" fontId="10" fillId="0" borderId="23" xfId="0" applyFont="1" applyFill="1" applyBorder="1" applyAlignment="1" applyProtection="1">
      <alignment horizontal="left" wrapText="1" indent="4"/>
    </xf>
    <xf numFmtId="0" fontId="0" fillId="0" borderId="23" xfId="0" applyFont="1" applyFill="1" applyBorder="1" applyProtection="1"/>
    <xf numFmtId="0" fontId="2" fillId="0" borderId="23" xfId="0" applyFont="1" applyFill="1" applyBorder="1" applyProtection="1"/>
    <xf numFmtId="0" fontId="0" fillId="0" borderId="23" xfId="0" applyFont="1" applyFill="1" applyBorder="1" applyAlignment="1" applyProtection="1">
      <alignment horizontal="left" indent="1"/>
    </xf>
    <xf numFmtId="14" fontId="0" fillId="0" borderId="0" xfId="0" applyNumberFormat="1" applyFont="1" applyProtection="1"/>
    <xf numFmtId="14" fontId="0" fillId="0" borderId="0" xfId="0" applyNumberFormat="1" applyProtection="1"/>
    <xf numFmtId="43" fontId="10" fillId="0" borderId="24" xfId="1" applyNumberFormat="1" applyFont="1" applyFill="1" applyBorder="1" applyProtection="1"/>
    <xf numFmtId="0" fontId="13" fillId="0" borderId="0" xfId="0" applyFont="1" applyFill="1" applyBorder="1" applyAlignment="1" applyProtection="1"/>
    <xf numFmtId="4" fontId="8" fillId="0" borderId="0" xfId="0" applyNumberFormat="1" applyFont="1" applyFill="1" applyBorder="1" applyAlignment="1" applyProtection="1"/>
    <xf numFmtId="43" fontId="0" fillId="0" borderId="0" xfId="1" applyFont="1" applyFill="1" applyBorder="1" applyAlignment="1" applyProtection="1">
      <alignment horizontal="right"/>
      <protection locked="0"/>
    </xf>
    <xf numFmtId="164" fontId="0" fillId="0" borderId="0" xfId="1" applyNumberFormat="1" applyFont="1" applyFill="1" applyBorder="1" applyAlignment="1" applyProtection="1">
      <alignment horizontal="right"/>
      <protection locked="0"/>
    </xf>
    <xf numFmtId="0" fontId="2" fillId="3" borderId="40" xfId="0" applyFont="1" applyFill="1" applyBorder="1" applyAlignment="1" applyProtection="1">
      <alignment horizontal="center"/>
    </xf>
    <xf numFmtId="0" fontId="2" fillId="3" borderId="41" xfId="0" applyFont="1" applyFill="1" applyBorder="1" applyAlignment="1" applyProtection="1">
      <alignment horizontal="center"/>
    </xf>
    <xf numFmtId="0" fontId="19" fillId="0" borderId="18"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0" fillId="0" borderId="18"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23" xfId="0" applyFont="1" applyBorder="1" applyAlignment="1" applyProtection="1">
      <alignment horizontal="left" vertical="top" wrapText="1"/>
    </xf>
    <xf numFmtId="0" fontId="0" fillId="0" borderId="24" xfId="0" applyFont="1" applyBorder="1" applyAlignment="1" applyProtection="1">
      <alignment horizontal="left" vertical="top" wrapText="1"/>
    </xf>
    <xf numFmtId="0" fontId="0" fillId="0" borderId="25" xfId="0" applyFont="1" applyBorder="1" applyAlignment="1" applyProtection="1">
      <alignment horizontal="left" vertical="top" wrapText="1"/>
    </xf>
    <xf numFmtId="0" fontId="0" fillId="0" borderId="26" xfId="0" applyFont="1" applyBorder="1" applyAlignment="1" applyProtection="1">
      <alignment horizontal="left" vertical="top" wrapText="1"/>
    </xf>
    <xf numFmtId="0" fontId="17" fillId="0" borderId="0" xfId="0" applyFont="1" applyFill="1" applyBorder="1" applyAlignment="1" applyProtection="1">
      <alignment horizontal="center" vertical="center"/>
    </xf>
    <xf numFmtId="4" fontId="10" fillId="0" borderId="0" xfId="0" applyNumberFormat="1" applyFont="1" applyAlignment="1" applyProtection="1">
      <alignment horizontal="center"/>
    </xf>
    <xf numFmtId="0" fontId="2" fillId="0" borderId="23" xfId="0" applyFont="1" applyBorder="1" applyAlignment="1" applyProtection="1">
      <alignment horizontal="left" wrapText="1" indent="1"/>
    </xf>
    <xf numFmtId="0" fontId="2" fillId="0" borderId="0" xfId="0" applyFont="1" applyBorder="1" applyAlignment="1" applyProtection="1">
      <alignment horizontal="left" wrapText="1" indent="1"/>
    </xf>
    <xf numFmtId="0" fontId="2" fillId="0" borderId="24" xfId="0" applyFont="1" applyBorder="1" applyAlignment="1" applyProtection="1">
      <alignment horizontal="left" wrapText="1" indent="1"/>
    </xf>
    <xf numFmtId="0" fontId="2" fillId="0" borderId="25" xfId="0" applyFont="1" applyBorder="1" applyAlignment="1" applyProtection="1">
      <alignment horizontal="left" wrapText="1" indent="1"/>
    </xf>
    <xf numFmtId="0" fontId="2" fillId="0" borderId="1" xfId="0" applyFont="1" applyBorder="1" applyAlignment="1" applyProtection="1">
      <alignment horizontal="left" wrapText="1" indent="1"/>
    </xf>
    <xf numFmtId="0" fontId="2" fillId="0" borderId="26" xfId="0" applyFont="1" applyBorder="1" applyAlignment="1" applyProtection="1">
      <alignment horizontal="left" wrapText="1" indent="1"/>
    </xf>
    <xf numFmtId="0" fontId="4" fillId="0" borderId="18" xfId="0" applyFont="1" applyBorder="1" applyAlignment="1" applyProtection="1">
      <alignment horizontal="center"/>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7" fillId="0" borderId="23" xfId="0" applyFont="1" applyBorder="1" applyAlignment="1" applyProtection="1">
      <alignment horizontal="center"/>
    </xf>
    <xf numFmtId="0" fontId="7" fillId="0" borderId="0" xfId="0" applyFont="1" applyBorder="1" applyAlignment="1" applyProtection="1">
      <alignment horizontal="center"/>
    </xf>
    <xf numFmtId="0" fontId="7" fillId="0" borderId="24" xfId="0" applyFont="1" applyBorder="1" applyAlignment="1" applyProtection="1">
      <alignment horizontal="center"/>
    </xf>
    <xf numFmtId="0" fontId="9" fillId="0" borderId="23" xfId="0" applyFont="1" applyBorder="1" applyAlignment="1" applyProtection="1">
      <alignment horizontal="center"/>
    </xf>
    <xf numFmtId="0" fontId="9" fillId="0" borderId="0" xfId="0" applyFont="1" applyBorder="1" applyAlignment="1" applyProtection="1">
      <alignment horizontal="center"/>
    </xf>
    <xf numFmtId="0" fontId="9" fillId="0" borderId="24" xfId="0" applyFont="1" applyBorder="1" applyAlignment="1" applyProtection="1">
      <alignment horizontal="center"/>
    </xf>
    <xf numFmtId="0" fontId="9" fillId="2" borderId="23" xfId="0" applyFont="1" applyFill="1" applyBorder="1" applyAlignment="1" applyProtection="1">
      <alignment horizontal="center"/>
    </xf>
    <xf numFmtId="0" fontId="9" fillId="2" borderId="0" xfId="0" applyFont="1" applyFill="1" applyBorder="1" applyAlignment="1" applyProtection="1">
      <alignment horizontal="center"/>
    </xf>
    <xf numFmtId="0" fontId="9" fillId="2" borderId="24" xfId="0" applyFont="1" applyFill="1" applyBorder="1" applyAlignment="1" applyProtection="1">
      <alignment horizontal="center"/>
    </xf>
    <xf numFmtId="0" fontId="2" fillId="0" borderId="28" xfId="0" applyFont="1" applyBorder="1" applyAlignment="1" applyProtection="1">
      <alignment wrapText="1"/>
    </xf>
    <xf numFmtId="0" fontId="2" fillId="0" borderId="8" xfId="0" applyFont="1" applyBorder="1" applyAlignment="1" applyProtection="1">
      <alignment wrapText="1"/>
    </xf>
    <xf numFmtId="0" fontId="2" fillId="0" borderId="29" xfId="0" applyFont="1" applyBorder="1" applyAlignment="1" applyProtection="1">
      <alignment wrapText="1"/>
    </xf>
    <xf numFmtId="0" fontId="10" fillId="0" borderId="23" xfId="0" applyFont="1" applyBorder="1" applyAlignment="1" applyProtection="1">
      <alignment horizontal="left"/>
    </xf>
    <xf numFmtId="0" fontId="10" fillId="0" borderId="0" xfId="0" applyFont="1" applyBorder="1" applyAlignment="1" applyProtection="1">
      <alignment horizontal="left"/>
    </xf>
    <xf numFmtId="0" fontId="10" fillId="0" borderId="24" xfId="0" applyFont="1" applyBorder="1" applyAlignment="1" applyProtection="1">
      <alignment horizontal="left"/>
    </xf>
    <xf numFmtId="0" fontId="2" fillId="0" borderId="23"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4" xfId="0" applyFont="1" applyBorder="1" applyAlignment="1" applyProtection="1">
      <alignment horizontal="left" vertical="top" wrapText="1"/>
    </xf>
    <xf numFmtId="0" fontId="2" fillId="0" borderId="33"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11" fillId="5" borderId="18" xfId="0" applyFont="1" applyFill="1" applyBorder="1" applyAlignment="1" applyProtection="1">
      <alignment horizontal="left"/>
    </xf>
    <xf numFmtId="0" fontId="11" fillId="5" borderId="19" xfId="0" applyFont="1" applyFill="1" applyBorder="1" applyAlignment="1" applyProtection="1">
      <alignment horizontal="left"/>
    </xf>
    <xf numFmtId="0" fontId="11" fillId="5" borderId="20" xfId="0" applyFont="1" applyFill="1" applyBorder="1" applyAlignment="1" applyProtection="1">
      <alignment horizontal="left"/>
    </xf>
    <xf numFmtId="0" fontId="0" fillId="0" borderId="42" xfId="0" applyFill="1" applyBorder="1" applyAlignment="1" applyProtection="1">
      <alignment horizontal="left"/>
    </xf>
    <xf numFmtId="0" fontId="0" fillId="0" borderId="43" xfId="0" applyFill="1" applyBorder="1" applyAlignment="1" applyProtection="1">
      <alignment horizontal="left"/>
    </xf>
    <xf numFmtId="0" fontId="2" fillId="0" borderId="10"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4"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6" fillId="2" borderId="0" xfId="0" applyFont="1" applyFill="1" applyAlignment="1">
      <alignment horizontal="center"/>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43" fontId="0" fillId="0" borderId="0" xfId="0" applyNumberFormat="1" applyProtection="1"/>
    <xf numFmtId="10" fontId="0" fillId="0" borderId="24" xfId="2" applyNumberFormat="1" applyFont="1" applyFill="1" applyBorder="1" applyAlignment="1" applyProtection="1">
      <alignment wrapText="1"/>
    </xf>
    <xf numFmtId="43" fontId="0" fillId="4" borderId="45" xfId="1" applyFont="1" applyFill="1" applyBorder="1" applyProtection="1"/>
    <xf numFmtId="43" fontId="2" fillId="4" borderId="46" xfId="1" applyFont="1" applyFill="1" applyBorder="1" applyProtection="1"/>
    <xf numFmtId="10" fontId="2" fillId="4" borderId="44" xfId="2" applyNumberFormat="1" applyFont="1" applyFill="1" applyBorder="1" applyAlignment="1" applyProtection="1">
      <alignment horizontal="center" wrapText="1"/>
    </xf>
    <xf numFmtId="10" fontId="2" fillId="4" borderId="45" xfId="2" applyNumberFormat="1" applyFont="1" applyFill="1" applyBorder="1" applyAlignment="1" applyProtection="1">
      <alignment horizontal="center" wrapText="1"/>
    </xf>
  </cellXfs>
  <cellStyles count="4">
    <cellStyle name="Comma" xfId="1" builtinId="3"/>
    <cellStyle name="Currency" xfId="3" builtinId="4"/>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23"/>
  <sheetViews>
    <sheetView showGridLines="0" tabSelected="1" zoomScale="85" zoomScaleNormal="85" workbookViewId="0">
      <selection activeCell="G21" sqref="G21"/>
    </sheetView>
  </sheetViews>
  <sheetFormatPr defaultColWidth="0" defaultRowHeight="15" zeroHeight="1" x14ac:dyDescent="0.25"/>
  <cols>
    <col min="1" max="2" width="1.5703125" style="31" customWidth="1"/>
    <col min="3" max="3" width="75.5703125" style="39" bestFit="1" customWidth="1"/>
    <col min="4" max="4" width="18.85546875" style="92" bestFit="1" customWidth="1"/>
    <col min="5" max="5" width="9.140625" style="39" customWidth="1"/>
    <col min="6" max="6" width="10" style="39" customWidth="1"/>
    <col min="7" max="7" width="22.7109375" style="39" bestFit="1" customWidth="1"/>
    <col min="8" max="9" width="1.5703125" style="31" customWidth="1"/>
    <col min="10" max="10" width="1.28515625" style="39" customWidth="1"/>
    <col min="11" max="11" width="22.5703125" style="39" customWidth="1"/>
    <col min="12" max="12" width="70.85546875" style="39" bestFit="1" customWidth="1"/>
    <col min="13" max="13" width="2.5703125" style="39" customWidth="1"/>
    <col min="14" max="17" width="9.140625" style="39" hidden="1"/>
    <col min="18" max="19" width="11.140625" style="39" hidden="1"/>
    <col min="20" max="16384" width="9.140625" style="39" hidden="1"/>
  </cols>
  <sheetData>
    <row r="1" spans="1:19" s="31" customFormat="1" x14ac:dyDescent="0.25">
      <c r="D1" s="32"/>
    </row>
    <row r="2" spans="1:19" s="31" customFormat="1" ht="8.4499999999999993" customHeight="1" x14ac:dyDescent="0.25">
      <c r="B2" s="33"/>
      <c r="C2" s="34"/>
      <c r="D2" s="35"/>
      <c r="E2" s="34"/>
      <c r="F2" s="34"/>
      <c r="G2" s="34"/>
      <c r="H2" s="36"/>
    </row>
    <row r="3" spans="1:19" ht="21" x14ac:dyDescent="0.35">
      <c r="B3" s="37"/>
      <c r="C3" s="178" t="s">
        <v>44</v>
      </c>
      <c r="D3" s="179"/>
      <c r="E3" s="179"/>
      <c r="F3" s="179"/>
      <c r="G3" s="180"/>
      <c r="H3" s="38"/>
    </row>
    <row r="4" spans="1:19" ht="15.75" x14ac:dyDescent="0.25">
      <c r="B4" s="37"/>
      <c r="C4" s="181" t="s">
        <v>37</v>
      </c>
      <c r="D4" s="182"/>
      <c r="E4" s="182"/>
      <c r="F4" s="182"/>
      <c r="G4" s="183"/>
      <c r="H4" s="38"/>
    </row>
    <row r="5" spans="1:19" ht="15.75" x14ac:dyDescent="0.25">
      <c r="B5" s="37"/>
      <c r="C5" s="184" t="s">
        <v>45</v>
      </c>
      <c r="D5" s="185"/>
      <c r="E5" s="185"/>
      <c r="F5" s="185"/>
      <c r="G5" s="186"/>
      <c r="H5" s="38"/>
    </row>
    <row r="6" spans="1:19" ht="15.75" x14ac:dyDescent="0.25">
      <c r="B6" s="37"/>
      <c r="C6" s="187" t="s">
        <v>43</v>
      </c>
      <c r="D6" s="188"/>
      <c r="E6" s="188"/>
      <c r="F6" s="188"/>
      <c r="G6" s="189"/>
      <c r="H6" s="38"/>
      <c r="R6" s="39" t="s">
        <v>83</v>
      </c>
      <c r="S6" s="39" t="s">
        <v>84</v>
      </c>
    </row>
    <row r="7" spans="1:19" s="47" customFormat="1" x14ac:dyDescent="0.25">
      <c r="A7" s="40"/>
      <c r="B7" s="41"/>
      <c r="C7" s="42"/>
      <c r="D7" s="43"/>
      <c r="E7" s="44"/>
      <c r="F7" s="44"/>
      <c r="G7" s="45"/>
      <c r="H7" s="46"/>
      <c r="I7" s="40"/>
      <c r="P7" s="47" t="s">
        <v>80</v>
      </c>
      <c r="R7" s="149">
        <v>43466</v>
      </c>
      <c r="S7" s="149">
        <v>43466</v>
      </c>
    </row>
    <row r="8" spans="1:19" ht="18.75" x14ac:dyDescent="0.3">
      <c r="B8" s="37"/>
      <c r="C8" s="48" t="s">
        <v>74</v>
      </c>
      <c r="D8" s="49"/>
      <c r="E8" s="50"/>
      <c r="F8" s="50"/>
      <c r="G8" s="51"/>
      <c r="H8" s="38"/>
      <c r="K8" s="156" t="s">
        <v>75</v>
      </c>
      <c r="L8" s="157"/>
      <c r="P8" s="39" t="s">
        <v>77</v>
      </c>
      <c r="R8" s="150">
        <v>43467</v>
      </c>
      <c r="S8" s="150">
        <v>43467</v>
      </c>
    </row>
    <row r="9" spans="1:19" ht="0.2" customHeight="1" x14ac:dyDescent="0.3">
      <c r="B9" s="37"/>
      <c r="C9" s="52"/>
      <c r="D9" s="53"/>
      <c r="E9" s="54"/>
      <c r="F9" s="54"/>
      <c r="G9" s="55"/>
      <c r="H9" s="38"/>
      <c r="K9" s="164" t="s">
        <v>93</v>
      </c>
      <c r="L9" s="165"/>
      <c r="P9" s="39" t="s">
        <v>78</v>
      </c>
      <c r="R9" s="149">
        <v>43468</v>
      </c>
      <c r="S9" s="149">
        <v>43468</v>
      </c>
    </row>
    <row r="10" spans="1:19" ht="18.600000000000001" customHeight="1" x14ac:dyDescent="0.25">
      <c r="B10" s="37"/>
      <c r="C10" s="146" t="s">
        <v>81</v>
      </c>
      <c r="D10" s="154" t="s">
        <v>80</v>
      </c>
      <c r="E10" s="214" t="str">
        <f>IF(D10=P7,"&lt;-- Select Period From Drop Down Menu",IF(D10="","&lt;-- Select Period From Drop Down Menu",""))</f>
        <v>&lt;-- Select Period From Drop Down Menu</v>
      </c>
      <c r="F10" s="214"/>
      <c r="G10" s="215"/>
      <c r="H10" s="38"/>
      <c r="K10" s="166"/>
      <c r="L10" s="167"/>
      <c r="P10" s="39" t="s">
        <v>79</v>
      </c>
      <c r="R10" s="150">
        <v>43469</v>
      </c>
      <c r="S10" s="150">
        <v>43469</v>
      </c>
    </row>
    <row r="11" spans="1:19" ht="18.600000000000001" customHeight="1" x14ac:dyDescent="0.25">
      <c r="B11" s="37"/>
      <c r="C11" s="148" t="s">
        <v>82</v>
      </c>
      <c r="D11" s="155" t="s">
        <v>83</v>
      </c>
      <c r="E11" s="214" t="str">
        <f>IF(D11=R6,"&lt;-- Select Period Start From Drop Down Menu",IF(D11="","&lt;-- Select Period Start From Drop Down Menu",""))</f>
        <v>&lt;-- Select Period Start From Drop Down Menu</v>
      </c>
      <c r="F11" s="214"/>
      <c r="G11" s="215"/>
      <c r="H11" s="38"/>
      <c r="K11" s="166"/>
      <c r="L11" s="167"/>
      <c r="R11" s="149">
        <v>43470</v>
      </c>
      <c r="S11" s="149">
        <v>43470</v>
      </c>
    </row>
    <row r="12" spans="1:19" ht="18.600000000000001" customHeight="1" x14ac:dyDescent="0.25">
      <c r="B12" s="37"/>
      <c r="C12" s="148" t="s">
        <v>85</v>
      </c>
      <c r="D12" s="155" t="s">
        <v>84</v>
      </c>
      <c r="E12" s="214" t="str">
        <f>IF(D12=S6,"&lt;-- Select Period End From Drop Down Menu",IF(D12="","&lt;-- Select Period End From Drop Down Menu",""))</f>
        <v>&lt;-- Select Period End From Drop Down Menu</v>
      </c>
      <c r="F12" s="214"/>
      <c r="G12" s="215"/>
      <c r="H12" s="38"/>
      <c r="K12" s="166"/>
      <c r="L12" s="167"/>
      <c r="R12" s="150">
        <v>43471</v>
      </c>
      <c r="S12" s="150">
        <v>43471</v>
      </c>
    </row>
    <row r="13" spans="1:19" ht="5.0999999999999996" customHeight="1" x14ac:dyDescent="0.25">
      <c r="B13" s="37"/>
      <c r="C13" s="147"/>
      <c r="D13" s="90"/>
      <c r="E13" s="62"/>
      <c r="F13" s="62"/>
      <c r="G13" s="84"/>
      <c r="H13" s="38"/>
      <c r="K13" s="166"/>
      <c r="L13" s="167"/>
      <c r="R13" s="149">
        <v>43472</v>
      </c>
      <c r="S13" s="149">
        <v>43472</v>
      </c>
    </row>
    <row r="14" spans="1:19" ht="15.75" thickBot="1" x14ac:dyDescent="0.3">
      <c r="B14" s="37"/>
      <c r="C14" s="99" t="s">
        <v>86</v>
      </c>
      <c r="D14" s="142"/>
      <c r="E14" s="100"/>
      <c r="F14" s="100"/>
      <c r="G14" s="101"/>
      <c r="H14" s="38"/>
      <c r="K14" s="166"/>
      <c r="L14" s="167"/>
      <c r="R14" s="150">
        <v>43473</v>
      </c>
      <c r="S14" s="150">
        <v>43473</v>
      </c>
    </row>
    <row r="15" spans="1:19" ht="15.75" thickBot="1" x14ac:dyDescent="0.3">
      <c r="B15" s="37"/>
      <c r="C15" s="102" t="s">
        <v>3</v>
      </c>
      <c r="D15" s="103"/>
      <c r="E15" s="100"/>
      <c r="F15" s="100"/>
      <c r="G15" s="101"/>
      <c r="H15" s="38"/>
      <c r="K15" s="166"/>
      <c r="L15" s="167"/>
      <c r="R15" s="149">
        <v>43474</v>
      </c>
      <c r="S15" s="149">
        <v>43474</v>
      </c>
    </row>
    <row r="16" spans="1:19" ht="15.75" thickBot="1" x14ac:dyDescent="0.3">
      <c r="B16" s="37"/>
      <c r="C16" s="104" t="s">
        <v>73</v>
      </c>
      <c r="D16" s="103"/>
      <c r="E16" s="100"/>
      <c r="F16" s="100"/>
      <c r="G16" s="101"/>
      <c r="H16" s="38"/>
      <c r="K16" s="166"/>
      <c r="L16" s="167"/>
      <c r="R16" s="150">
        <v>43475</v>
      </c>
      <c r="S16" s="150">
        <v>43475</v>
      </c>
    </row>
    <row r="17" spans="2:19" ht="15.75" thickBot="1" x14ac:dyDescent="0.3">
      <c r="B17" s="37"/>
      <c r="C17" s="105" t="s">
        <v>2</v>
      </c>
      <c r="D17" s="103"/>
      <c r="E17" s="106" t="s">
        <v>33</v>
      </c>
      <c r="F17" s="100"/>
      <c r="G17" s="101"/>
      <c r="H17" s="38"/>
      <c r="K17" s="166"/>
      <c r="L17" s="167"/>
      <c r="R17" s="149">
        <v>43476</v>
      </c>
      <c r="S17" s="149">
        <v>43476</v>
      </c>
    </row>
    <row r="18" spans="2:19" ht="15.75" thickBot="1" x14ac:dyDescent="0.3">
      <c r="B18" s="37"/>
      <c r="C18" s="105" t="s">
        <v>14</v>
      </c>
      <c r="D18" s="103"/>
      <c r="E18" s="106" t="s">
        <v>33</v>
      </c>
      <c r="F18" s="100"/>
      <c r="G18" s="101"/>
      <c r="H18" s="38"/>
      <c r="K18" s="166"/>
      <c r="L18" s="167"/>
      <c r="R18" s="150">
        <v>43477</v>
      </c>
      <c r="S18" s="150">
        <v>43477</v>
      </c>
    </row>
    <row r="19" spans="2:19" ht="15.75" thickBot="1" x14ac:dyDescent="0.3">
      <c r="B19" s="37"/>
      <c r="C19" s="105" t="s">
        <v>15</v>
      </c>
      <c r="D19" s="103"/>
      <c r="E19" s="106" t="s">
        <v>33</v>
      </c>
      <c r="F19" s="100"/>
      <c r="G19" s="101"/>
      <c r="H19" s="38"/>
      <c r="K19" s="166"/>
      <c r="L19" s="167"/>
      <c r="R19" s="149">
        <v>43478</v>
      </c>
      <c r="S19" s="149">
        <v>43478</v>
      </c>
    </row>
    <row r="20" spans="2:19" ht="15.75" thickBot="1" x14ac:dyDescent="0.3">
      <c r="B20" s="37"/>
      <c r="C20" s="105" t="s">
        <v>64</v>
      </c>
      <c r="D20" s="103"/>
      <c r="E20" s="106"/>
      <c r="F20" s="100"/>
      <c r="G20" s="101"/>
      <c r="H20" s="38"/>
      <c r="K20" s="166"/>
      <c r="L20" s="167"/>
      <c r="R20" s="150">
        <v>43479</v>
      </c>
      <c r="S20" s="150">
        <v>43479</v>
      </c>
    </row>
    <row r="21" spans="2:19" ht="15.75" thickBot="1" x14ac:dyDescent="0.3">
      <c r="B21" s="37"/>
      <c r="C21" s="105" t="s">
        <v>5</v>
      </c>
      <c r="D21" s="103"/>
      <c r="E21" s="106"/>
      <c r="F21" s="100"/>
      <c r="G21" s="101"/>
      <c r="H21" s="38"/>
      <c r="K21" s="166"/>
      <c r="L21" s="167"/>
      <c r="R21" s="149">
        <v>43480</v>
      </c>
      <c r="S21" s="149">
        <v>43480</v>
      </c>
    </row>
    <row r="22" spans="2:19" ht="15.75" thickBot="1" x14ac:dyDescent="0.3">
      <c r="B22" s="37"/>
      <c r="C22" s="105" t="s">
        <v>6</v>
      </c>
      <c r="D22" s="103"/>
      <c r="E22" s="106"/>
      <c r="F22" s="100"/>
      <c r="G22" s="101"/>
      <c r="H22" s="38"/>
      <c r="K22" s="166"/>
      <c r="L22" s="167"/>
      <c r="R22" s="150">
        <v>43481</v>
      </c>
      <c r="S22" s="150">
        <v>43481</v>
      </c>
    </row>
    <row r="23" spans="2:19" ht="15.75" thickBot="1" x14ac:dyDescent="0.3">
      <c r="B23" s="37"/>
      <c r="C23" s="105" t="s">
        <v>7</v>
      </c>
      <c r="D23" s="103"/>
      <c r="E23" s="106"/>
      <c r="F23" s="100"/>
      <c r="G23" s="101"/>
      <c r="H23" s="38"/>
      <c r="K23" s="166"/>
      <c r="L23" s="167"/>
      <c r="R23" s="149">
        <v>43482</v>
      </c>
      <c r="S23" s="149">
        <v>43482</v>
      </c>
    </row>
    <row r="24" spans="2:19" ht="15.75" thickBot="1" x14ac:dyDescent="0.3">
      <c r="B24" s="37"/>
      <c r="C24" s="105" t="s">
        <v>9</v>
      </c>
      <c r="D24" s="103"/>
      <c r="E24" s="106"/>
      <c r="F24" s="100"/>
      <c r="G24" s="101"/>
      <c r="H24" s="38"/>
      <c r="K24" s="166"/>
      <c r="L24" s="167"/>
      <c r="R24" s="150">
        <v>43483</v>
      </c>
      <c r="S24" s="150">
        <v>43483</v>
      </c>
    </row>
    <row r="25" spans="2:19" x14ac:dyDescent="0.25">
      <c r="B25" s="37"/>
      <c r="C25" s="105" t="s">
        <v>30</v>
      </c>
      <c r="D25" s="107"/>
      <c r="E25" s="106" t="s">
        <v>33</v>
      </c>
      <c r="F25" s="100"/>
      <c r="G25" s="101"/>
      <c r="H25" s="38"/>
      <c r="K25" s="168"/>
      <c r="L25" s="169"/>
      <c r="R25" s="149">
        <v>43484</v>
      </c>
      <c r="S25" s="149">
        <v>43484</v>
      </c>
    </row>
    <row r="26" spans="2:19" x14ac:dyDescent="0.25">
      <c r="B26" s="37"/>
      <c r="C26" s="59" t="s">
        <v>10</v>
      </c>
      <c r="D26" s="108">
        <f>D15-D18-D17-D19+D21+D20+D22+D23+D24-D25+D16</f>
        <v>0</v>
      </c>
      <c r="E26" s="100"/>
      <c r="F26" s="100"/>
      <c r="G26" s="101"/>
      <c r="H26" s="38"/>
      <c r="K26" s="158" t="s">
        <v>76</v>
      </c>
      <c r="L26" s="159"/>
      <c r="R26" s="150">
        <v>43485</v>
      </c>
      <c r="S26" s="150">
        <v>43485</v>
      </c>
    </row>
    <row r="27" spans="2:19" ht="5.0999999999999996" customHeight="1" x14ac:dyDescent="0.25">
      <c r="B27" s="37"/>
      <c r="C27" s="70"/>
      <c r="D27" s="109"/>
      <c r="E27" s="100"/>
      <c r="F27" s="100"/>
      <c r="G27" s="101"/>
      <c r="H27" s="38"/>
      <c r="K27" s="160"/>
      <c r="L27" s="161"/>
      <c r="R27" s="149">
        <v>43486</v>
      </c>
      <c r="S27" s="149">
        <v>43486</v>
      </c>
    </row>
    <row r="28" spans="2:19" x14ac:dyDescent="0.25">
      <c r="B28" s="37"/>
      <c r="C28" s="59" t="s">
        <v>13</v>
      </c>
      <c r="D28" s="108" t="e">
        <f>D26/(((D12-D11)/364)*12)</f>
        <v>#VALUE!</v>
      </c>
      <c r="E28" s="100"/>
      <c r="F28" s="100"/>
      <c r="G28" s="101"/>
      <c r="H28" s="38"/>
      <c r="K28" s="162"/>
      <c r="L28" s="163"/>
      <c r="R28" s="149">
        <v>43488</v>
      </c>
      <c r="S28" s="149">
        <v>43488</v>
      </c>
    </row>
    <row r="29" spans="2:19" ht="5.0999999999999996" customHeight="1" x14ac:dyDescent="0.25">
      <c r="B29" s="37"/>
      <c r="C29" s="70"/>
      <c r="D29" s="109"/>
      <c r="E29" s="100"/>
      <c r="F29" s="100"/>
      <c r="G29" s="101"/>
      <c r="H29" s="38"/>
      <c r="R29" s="150">
        <v>43489</v>
      </c>
      <c r="S29" s="150">
        <v>43489</v>
      </c>
    </row>
    <row r="30" spans="2:19" ht="15.75" thickBot="1" x14ac:dyDescent="0.3">
      <c r="B30" s="37"/>
      <c r="C30" s="74" t="s">
        <v>12</v>
      </c>
      <c r="D30" s="109">
        <v>2.5</v>
      </c>
      <c r="E30" s="100"/>
      <c r="F30" s="100"/>
      <c r="G30" s="101"/>
      <c r="H30" s="38"/>
      <c r="R30" s="149">
        <v>43490</v>
      </c>
      <c r="S30" s="149">
        <v>43490</v>
      </c>
    </row>
    <row r="31" spans="2:19" ht="15.75" thickBot="1" x14ac:dyDescent="0.3">
      <c r="B31" s="37"/>
      <c r="C31" s="94" t="s">
        <v>57</v>
      </c>
      <c r="D31" s="110" t="e">
        <f>MIN(D28*D30,10000000)</f>
        <v>#VALUE!</v>
      </c>
      <c r="E31" s="111"/>
      <c r="F31" s="111"/>
      <c r="G31" s="112"/>
      <c r="H31" s="38"/>
      <c r="R31" s="150">
        <v>43491</v>
      </c>
      <c r="S31" s="150">
        <v>43491</v>
      </c>
    </row>
    <row r="32" spans="2:19" ht="5.0999999999999996" customHeight="1" thickTop="1" x14ac:dyDescent="0.25">
      <c r="B32" s="37"/>
      <c r="C32" s="113"/>
      <c r="D32" s="114"/>
      <c r="E32" s="115"/>
      <c r="F32" s="115"/>
      <c r="G32" s="116"/>
      <c r="H32" s="38"/>
      <c r="R32" s="149">
        <v>43492</v>
      </c>
      <c r="S32" s="149">
        <v>43492</v>
      </c>
    </row>
    <row r="33" spans="2:19" ht="18.75" x14ac:dyDescent="0.3">
      <c r="B33" s="37"/>
      <c r="C33" s="117" t="s">
        <v>87</v>
      </c>
      <c r="D33" s="118"/>
      <c r="E33" s="119"/>
      <c r="F33" s="119"/>
      <c r="G33" s="120"/>
      <c r="H33" s="38"/>
      <c r="R33" s="150">
        <v>43493</v>
      </c>
      <c r="S33" s="150">
        <v>43493</v>
      </c>
    </row>
    <row r="34" spans="2:19" ht="5.0999999999999996" customHeight="1" x14ac:dyDescent="0.25">
      <c r="B34" s="37"/>
      <c r="C34" s="193"/>
      <c r="D34" s="194"/>
      <c r="E34" s="194"/>
      <c r="F34" s="194"/>
      <c r="G34" s="195"/>
      <c r="H34" s="38"/>
      <c r="R34" s="150">
        <v>43495</v>
      </c>
      <c r="S34" s="150">
        <v>43495</v>
      </c>
    </row>
    <row r="35" spans="2:19" ht="15.75" thickBot="1" x14ac:dyDescent="0.3">
      <c r="B35" s="37"/>
      <c r="C35" s="99"/>
      <c r="D35" s="142"/>
      <c r="E35" s="100"/>
      <c r="F35" s="100"/>
      <c r="G35" s="143" t="s">
        <v>35</v>
      </c>
      <c r="H35" s="38"/>
      <c r="R35" s="149">
        <v>43496</v>
      </c>
      <c r="S35" s="149">
        <v>43496</v>
      </c>
    </row>
    <row r="36" spans="2:19" ht="15.75" thickBot="1" x14ac:dyDescent="0.3">
      <c r="B36" s="37"/>
      <c r="C36" s="98" t="s">
        <v>3</v>
      </c>
      <c r="D36" s="121"/>
      <c r="E36" s="122"/>
      <c r="F36" s="122"/>
      <c r="G36" s="151" t="e">
        <f t="shared" ref="G36:G48" si="0">(D36/($D$12-$D$11))*56</f>
        <v>#VALUE!</v>
      </c>
      <c r="H36" s="38"/>
      <c r="R36" s="150">
        <v>43497</v>
      </c>
      <c r="S36" s="150">
        <v>43497</v>
      </c>
    </row>
    <row r="37" spans="2:19" ht="15.75" thickBot="1" x14ac:dyDescent="0.3">
      <c r="B37" s="37"/>
      <c r="C37" s="145" t="s">
        <v>73</v>
      </c>
      <c r="D37" s="121"/>
      <c r="E37" s="122"/>
      <c r="F37" s="122"/>
      <c r="G37" s="151" t="e">
        <f t="shared" si="0"/>
        <v>#VALUE!</v>
      </c>
      <c r="H37" s="38"/>
      <c r="R37" s="149">
        <v>43498</v>
      </c>
      <c r="S37" s="149">
        <v>43498</v>
      </c>
    </row>
    <row r="38" spans="2:19" ht="15.75" thickBot="1" x14ac:dyDescent="0.3">
      <c r="B38" s="37"/>
      <c r="C38" s="98" t="s">
        <v>2</v>
      </c>
      <c r="D38" s="103"/>
      <c r="E38" s="124" t="s">
        <v>33</v>
      </c>
      <c r="F38" s="122"/>
      <c r="G38" s="151" t="e">
        <f t="shared" si="0"/>
        <v>#VALUE!</v>
      </c>
      <c r="H38" s="38"/>
      <c r="R38" s="150">
        <v>43499</v>
      </c>
      <c r="S38" s="150">
        <v>43499</v>
      </c>
    </row>
    <row r="39" spans="2:19" ht="15.75" thickBot="1" x14ac:dyDescent="0.3">
      <c r="B39" s="37"/>
      <c r="C39" s="98" t="s">
        <v>14</v>
      </c>
      <c r="D39" s="103"/>
      <c r="E39" s="124" t="s">
        <v>33</v>
      </c>
      <c r="F39" s="122"/>
      <c r="G39" s="151" t="e">
        <f t="shared" si="0"/>
        <v>#VALUE!</v>
      </c>
      <c r="H39" s="38"/>
      <c r="R39" s="149">
        <v>43500</v>
      </c>
      <c r="S39" s="149">
        <v>43500</v>
      </c>
    </row>
    <row r="40" spans="2:19" ht="15.75" thickBot="1" x14ac:dyDescent="0.3">
      <c r="B40" s="37"/>
      <c r="C40" s="98" t="s">
        <v>15</v>
      </c>
      <c r="D40" s="103"/>
      <c r="E40" s="124" t="s">
        <v>33</v>
      </c>
      <c r="F40" s="122"/>
      <c r="G40" s="151" t="e">
        <f t="shared" si="0"/>
        <v>#VALUE!</v>
      </c>
      <c r="H40" s="38"/>
      <c r="R40" s="150">
        <v>43501</v>
      </c>
      <c r="S40" s="150">
        <v>43501</v>
      </c>
    </row>
    <row r="41" spans="2:19" ht="15.75" thickBot="1" x14ac:dyDescent="0.3">
      <c r="B41" s="37"/>
      <c r="C41" s="98" t="s">
        <v>64</v>
      </c>
      <c r="D41" s="103"/>
      <c r="E41" s="124"/>
      <c r="F41" s="122"/>
      <c r="G41" s="151" t="e">
        <f t="shared" si="0"/>
        <v>#VALUE!</v>
      </c>
      <c r="H41" s="38"/>
      <c r="R41" s="149">
        <v>43502</v>
      </c>
      <c r="S41" s="149">
        <v>43502</v>
      </c>
    </row>
    <row r="42" spans="2:19" ht="15.75" thickBot="1" x14ac:dyDescent="0.3">
      <c r="B42" s="37"/>
      <c r="C42" s="98" t="s">
        <v>5</v>
      </c>
      <c r="D42" s="103"/>
      <c r="E42" s="124"/>
      <c r="F42" s="122"/>
      <c r="G42" s="151" t="e">
        <f t="shared" si="0"/>
        <v>#VALUE!</v>
      </c>
      <c r="H42" s="38"/>
      <c r="R42" s="150">
        <v>43503</v>
      </c>
      <c r="S42" s="150">
        <v>43503</v>
      </c>
    </row>
    <row r="43" spans="2:19" ht="15.75" thickBot="1" x14ac:dyDescent="0.3">
      <c r="B43" s="37"/>
      <c r="C43" s="98" t="s">
        <v>6</v>
      </c>
      <c r="D43" s="103"/>
      <c r="E43" s="124"/>
      <c r="F43" s="122"/>
      <c r="G43" s="151" t="e">
        <f t="shared" si="0"/>
        <v>#VALUE!</v>
      </c>
      <c r="H43" s="38"/>
      <c r="R43" s="149">
        <v>43504</v>
      </c>
      <c r="S43" s="149">
        <v>43504</v>
      </c>
    </row>
    <row r="44" spans="2:19" ht="15.75" thickBot="1" x14ac:dyDescent="0.3">
      <c r="B44" s="37"/>
      <c r="C44" s="98" t="s">
        <v>7</v>
      </c>
      <c r="D44" s="103"/>
      <c r="E44" s="124"/>
      <c r="F44" s="122"/>
      <c r="G44" s="151" t="e">
        <f t="shared" si="0"/>
        <v>#VALUE!</v>
      </c>
      <c r="H44" s="38"/>
      <c r="R44" s="150">
        <v>43505</v>
      </c>
      <c r="S44" s="150">
        <v>43505</v>
      </c>
    </row>
    <row r="45" spans="2:19" ht="15.75" thickBot="1" x14ac:dyDescent="0.3">
      <c r="B45" s="37"/>
      <c r="C45" s="98" t="s">
        <v>55</v>
      </c>
      <c r="D45" s="103"/>
      <c r="E45" s="124"/>
      <c r="F45" s="122"/>
      <c r="G45" s="151" t="e">
        <f t="shared" si="0"/>
        <v>#VALUE!</v>
      </c>
      <c r="H45" s="38"/>
      <c r="R45" s="149">
        <v>43506</v>
      </c>
      <c r="S45" s="149">
        <v>43506</v>
      </c>
    </row>
    <row r="46" spans="2:19" ht="15.75" thickBot="1" x14ac:dyDescent="0.3">
      <c r="B46" s="37"/>
      <c r="C46" s="98" t="s">
        <v>31</v>
      </c>
      <c r="D46" s="103"/>
      <c r="E46" s="124" t="s">
        <v>33</v>
      </c>
      <c r="F46" s="122"/>
      <c r="G46" s="151" t="e">
        <f t="shared" si="0"/>
        <v>#VALUE!</v>
      </c>
      <c r="H46" s="38"/>
      <c r="R46" s="150">
        <v>43507</v>
      </c>
      <c r="S46" s="150">
        <v>43507</v>
      </c>
    </row>
    <row r="47" spans="2:19" x14ac:dyDescent="0.25">
      <c r="B47" s="37"/>
      <c r="C47" s="98" t="s">
        <v>62</v>
      </c>
      <c r="D47" s="125"/>
      <c r="E47" s="124" t="s">
        <v>33</v>
      </c>
      <c r="F47" s="122"/>
      <c r="G47" s="151" t="e">
        <f t="shared" si="0"/>
        <v>#VALUE!</v>
      </c>
      <c r="H47" s="38"/>
      <c r="R47" s="149">
        <v>43508</v>
      </c>
      <c r="S47" s="149">
        <v>43508</v>
      </c>
    </row>
    <row r="48" spans="2:19" ht="15.75" thickBot="1" x14ac:dyDescent="0.3">
      <c r="B48" s="37"/>
      <c r="C48" s="74" t="s">
        <v>60</v>
      </c>
      <c r="D48" s="126">
        <f>SUM(D36:D37)+SUM(D41:D45)-SUM(D38:D40)-SUM(D46:D47)</f>
        <v>0</v>
      </c>
      <c r="E48" s="124"/>
      <c r="F48" s="122"/>
      <c r="G48" s="127" t="e">
        <f t="shared" si="0"/>
        <v>#VALUE!</v>
      </c>
      <c r="H48" s="38"/>
      <c r="R48" s="150">
        <v>43509</v>
      </c>
      <c r="S48" s="150">
        <v>43509</v>
      </c>
    </row>
    <row r="49" spans="1:19" ht="5.0999999999999996" customHeight="1" thickBot="1" x14ac:dyDescent="0.3">
      <c r="B49" s="37"/>
      <c r="C49" s="105"/>
      <c r="D49" s="128"/>
      <c r="E49" s="124"/>
      <c r="F49" s="122"/>
      <c r="G49" s="123"/>
      <c r="H49" s="38"/>
      <c r="N49" s="67"/>
      <c r="O49" s="67"/>
      <c r="P49" s="67"/>
      <c r="Q49" s="67"/>
      <c r="R49" s="149">
        <v>43510</v>
      </c>
      <c r="S49" s="149">
        <v>43510</v>
      </c>
    </row>
    <row r="50" spans="1:19" ht="15.75" thickBot="1" x14ac:dyDescent="0.3">
      <c r="B50" s="37"/>
      <c r="C50" s="98" t="s">
        <v>17</v>
      </c>
      <c r="D50" s="103"/>
      <c r="E50" s="122"/>
      <c r="F50" s="122"/>
      <c r="G50" s="123" t="e">
        <f>(D50/($D$12-$D$11))*56</f>
        <v>#VALUE!</v>
      </c>
      <c r="H50" s="38"/>
      <c r="R50" s="150">
        <v>43511</v>
      </c>
      <c r="S50" s="150">
        <v>43511</v>
      </c>
    </row>
    <row r="51" spans="1:19" ht="15.75" thickBot="1" x14ac:dyDescent="0.3">
      <c r="B51" s="37"/>
      <c r="C51" s="98" t="s">
        <v>18</v>
      </c>
      <c r="D51" s="103"/>
      <c r="E51" s="122"/>
      <c r="F51" s="122"/>
      <c r="G51" s="123" t="e">
        <f>(D51/($D$12-$D$11))*56</f>
        <v>#VALUE!</v>
      </c>
      <c r="H51" s="38"/>
      <c r="R51" s="149">
        <v>43512</v>
      </c>
      <c r="S51" s="149">
        <v>43512</v>
      </c>
    </row>
    <row r="52" spans="1:19" s="67" customFormat="1" ht="15.75" thickBot="1" x14ac:dyDescent="0.3">
      <c r="A52" s="64"/>
      <c r="B52" s="65"/>
      <c r="C52" s="98" t="s">
        <v>56</v>
      </c>
      <c r="D52" s="129"/>
      <c r="E52" s="130"/>
      <c r="F52" s="130"/>
      <c r="G52" s="131" t="e">
        <f>(D52/($D$12-$D$11))*56</f>
        <v>#VALUE!</v>
      </c>
      <c r="H52" s="66"/>
      <c r="I52" s="64"/>
      <c r="N52" s="39"/>
      <c r="O52" s="39"/>
      <c r="P52" s="39"/>
      <c r="Q52" s="39"/>
      <c r="R52" s="150">
        <v>43513</v>
      </c>
      <c r="S52" s="150">
        <v>43513</v>
      </c>
    </row>
    <row r="53" spans="1:19" x14ac:dyDescent="0.25">
      <c r="B53" s="37"/>
      <c r="C53" s="98" t="s">
        <v>19</v>
      </c>
      <c r="D53" s="125"/>
      <c r="E53" s="170" t="s">
        <v>63</v>
      </c>
      <c r="F53" s="170"/>
      <c r="G53" s="131" t="e">
        <f>(D53/($D$12-$D$11))*56</f>
        <v>#VALUE!</v>
      </c>
      <c r="H53" s="38"/>
      <c r="R53" s="149">
        <v>43514</v>
      </c>
      <c r="S53" s="149">
        <v>43514</v>
      </c>
    </row>
    <row r="54" spans="1:19" x14ac:dyDescent="0.25">
      <c r="B54" s="37"/>
      <c r="C54" s="74" t="s">
        <v>65</v>
      </c>
      <c r="D54" s="132">
        <f>SUM(D50:D53)</f>
        <v>0</v>
      </c>
      <c r="E54" s="171">
        <f>(D48/0.75)-D48</f>
        <v>0</v>
      </c>
      <c r="F54" s="171"/>
      <c r="G54" s="133" t="e">
        <f>(MIN(D54,E54)/($D$12-$D$11))*56</f>
        <v>#VALUE!</v>
      </c>
      <c r="H54" s="38"/>
      <c r="R54" s="150">
        <v>43515</v>
      </c>
      <c r="S54" s="150">
        <v>43515</v>
      </c>
    </row>
    <row r="55" spans="1:19" ht="5.0999999999999996" customHeight="1" x14ac:dyDescent="0.25">
      <c r="B55" s="37"/>
      <c r="C55" s="74"/>
      <c r="D55" s="134"/>
      <c r="E55" s="135"/>
      <c r="F55" s="135"/>
      <c r="G55" s="101"/>
      <c r="H55" s="38"/>
      <c r="L55" s="152"/>
      <c r="M55" s="152"/>
      <c r="N55" s="73"/>
      <c r="O55" s="73"/>
      <c r="P55" s="73"/>
      <c r="Q55" s="73"/>
      <c r="R55" s="149">
        <v>43516</v>
      </c>
      <c r="S55" s="149">
        <v>43516</v>
      </c>
    </row>
    <row r="56" spans="1:19" x14ac:dyDescent="0.25">
      <c r="B56" s="37"/>
      <c r="C56" s="136" t="s">
        <v>66</v>
      </c>
      <c r="D56" s="100"/>
      <c r="E56" s="135"/>
      <c r="F56" s="135"/>
      <c r="G56" s="133" t="e">
        <f>G54+G48</f>
        <v>#VALUE!</v>
      </c>
      <c r="H56" s="38"/>
      <c r="L56" s="153"/>
      <c r="M56" s="153"/>
      <c r="N56" s="73"/>
      <c r="O56" s="73"/>
      <c r="P56" s="73"/>
      <c r="Q56" s="73"/>
      <c r="R56" s="150">
        <v>43517</v>
      </c>
      <c r="S56" s="150">
        <v>43517</v>
      </c>
    </row>
    <row r="57" spans="1:19" s="73" customFormat="1" ht="5.0999999999999996" customHeight="1" thickBot="1" x14ac:dyDescent="0.3">
      <c r="A57" s="68"/>
      <c r="B57" s="69"/>
      <c r="C57" s="98"/>
      <c r="D57" s="108"/>
      <c r="E57" s="137"/>
      <c r="F57" s="137"/>
      <c r="G57" s="75"/>
      <c r="H57" s="72"/>
      <c r="I57" s="68"/>
      <c r="N57" s="39"/>
      <c r="O57" s="39"/>
      <c r="P57" s="39"/>
      <c r="Q57" s="39"/>
      <c r="R57" s="149">
        <v>43520</v>
      </c>
      <c r="S57" s="149">
        <v>43520</v>
      </c>
    </row>
    <row r="58" spans="1:19" ht="15.75" thickBot="1" x14ac:dyDescent="0.3">
      <c r="B58" s="37"/>
      <c r="C58" s="138" t="s">
        <v>67</v>
      </c>
      <c r="D58" s="139"/>
      <c r="E58" s="139"/>
      <c r="F58" s="140"/>
      <c r="G58" s="95" t="e">
        <f>MIN((G56,D31))</f>
        <v>#VALUE!</v>
      </c>
      <c r="H58" s="38"/>
      <c r="R58" s="150">
        <v>43521</v>
      </c>
      <c r="S58" s="150">
        <v>43521</v>
      </c>
    </row>
    <row r="59" spans="1:19" ht="5.0999999999999996" customHeight="1" thickBot="1" x14ac:dyDescent="0.3">
      <c r="B59" s="37"/>
      <c r="C59" s="70"/>
      <c r="D59" s="109"/>
      <c r="E59" s="100"/>
      <c r="F59" s="100"/>
      <c r="G59" s="123"/>
      <c r="H59" s="38"/>
      <c r="N59" s="78"/>
      <c r="O59" s="78"/>
      <c r="P59" s="78"/>
      <c r="Q59" s="78"/>
      <c r="R59" s="149">
        <v>43522</v>
      </c>
      <c r="S59" s="149">
        <v>43522</v>
      </c>
    </row>
    <row r="60" spans="1:19" ht="15.75" thickBot="1" x14ac:dyDescent="0.3">
      <c r="B60" s="37"/>
      <c r="C60" s="94" t="s">
        <v>70</v>
      </c>
      <c r="D60" s="141"/>
      <c r="E60" s="111"/>
      <c r="F60" s="111"/>
      <c r="G60" s="144" t="e">
        <f>D31-G58</f>
        <v>#VALUE!</v>
      </c>
      <c r="H60" s="38"/>
      <c r="N60" s="78"/>
      <c r="O60" s="78"/>
      <c r="P60" s="78"/>
      <c r="Q60" s="78"/>
      <c r="R60" s="150">
        <v>43523</v>
      </c>
      <c r="S60" s="150">
        <v>43523</v>
      </c>
    </row>
    <row r="61" spans="1:19" ht="5.0999999999999996" customHeight="1" thickTop="1" x14ac:dyDescent="0.25">
      <c r="B61" s="37"/>
      <c r="C61" s="42"/>
      <c r="D61" s="43"/>
      <c r="E61" s="61"/>
      <c r="F61" s="61"/>
      <c r="G61" s="76"/>
      <c r="H61" s="38"/>
      <c r="R61" s="149">
        <v>43524</v>
      </c>
      <c r="S61" s="149">
        <v>43524</v>
      </c>
    </row>
    <row r="62" spans="1:19" s="78" customFormat="1" ht="18.75" x14ac:dyDescent="0.3">
      <c r="A62" s="31"/>
      <c r="B62" s="37"/>
      <c r="C62" s="48" t="s">
        <v>88</v>
      </c>
      <c r="D62" s="49"/>
      <c r="E62" s="50"/>
      <c r="F62" s="50"/>
      <c r="G62" s="77"/>
      <c r="H62" s="38"/>
      <c r="I62" s="31"/>
      <c r="N62" s="39"/>
      <c r="O62" s="39"/>
      <c r="P62" s="39"/>
      <c r="Q62" s="39"/>
      <c r="R62" s="150">
        <v>43525</v>
      </c>
      <c r="S62" s="150">
        <v>43525</v>
      </c>
    </row>
    <row r="63" spans="1:19" ht="15.75" thickBot="1" x14ac:dyDescent="0.3">
      <c r="B63" s="37"/>
      <c r="C63" s="70" t="s">
        <v>90</v>
      </c>
      <c r="D63" s="29"/>
      <c r="E63" s="56"/>
      <c r="F63" s="56"/>
      <c r="G63" s="63"/>
      <c r="H63" s="38"/>
      <c r="N63" s="47"/>
      <c r="O63" s="47"/>
      <c r="P63" s="47"/>
      <c r="Q63" s="47"/>
      <c r="R63" s="150">
        <v>43527</v>
      </c>
      <c r="S63" s="150">
        <v>43527</v>
      </c>
    </row>
    <row r="64" spans="1:19" x14ac:dyDescent="0.25">
      <c r="B64" s="37"/>
      <c r="C64" s="70" t="s">
        <v>89</v>
      </c>
      <c r="D64" s="30"/>
      <c r="E64" s="56"/>
      <c r="F64" s="56"/>
      <c r="G64" s="63"/>
      <c r="H64" s="38"/>
      <c r="R64" s="149">
        <v>43528</v>
      </c>
      <c r="S64" s="149">
        <v>43528</v>
      </c>
    </row>
    <row r="65" spans="1:19" ht="5.0999999999999996" customHeight="1" x14ac:dyDescent="0.25">
      <c r="B65" s="37"/>
      <c r="C65" s="70"/>
      <c r="D65" s="58"/>
      <c r="E65" s="56"/>
      <c r="F65" s="56"/>
      <c r="G65" s="63"/>
      <c r="H65" s="38"/>
      <c r="R65" s="150">
        <v>43529</v>
      </c>
      <c r="S65" s="150">
        <v>43529</v>
      </c>
    </row>
    <row r="66" spans="1:19" s="47" customFormat="1" ht="15.75" thickBot="1" x14ac:dyDescent="0.3">
      <c r="A66" s="40"/>
      <c r="B66" s="41"/>
      <c r="C66" s="74" t="s">
        <v>58</v>
      </c>
      <c r="D66" s="29"/>
      <c r="E66" s="71"/>
      <c r="F66" s="71"/>
      <c r="G66" s="63"/>
      <c r="H66" s="46"/>
      <c r="I66" s="40"/>
      <c r="N66" s="39"/>
      <c r="O66" s="39"/>
      <c r="P66" s="39"/>
      <c r="Q66" s="39"/>
      <c r="R66" s="149">
        <v>43530</v>
      </c>
      <c r="S66" s="149">
        <v>43530</v>
      </c>
    </row>
    <row r="67" spans="1:19" x14ac:dyDescent="0.25">
      <c r="B67" s="37"/>
      <c r="C67" s="74" t="s">
        <v>59</v>
      </c>
      <c r="D67" s="30"/>
      <c r="E67" s="56"/>
      <c r="F67" s="79"/>
      <c r="G67" s="63"/>
      <c r="H67" s="38"/>
      <c r="R67" s="150">
        <v>43531</v>
      </c>
      <c r="S67" s="150">
        <v>43531</v>
      </c>
    </row>
    <row r="68" spans="1:19" ht="15" customHeight="1" x14ac:dyDescent="0.25">
      <c r="B68" s="37"/>
      <c r="C68" s="70" t="s">
        <v>26</v>
      </c>
      <c r="D68" s="97">
        <f>IF(D66&lt;D67,D66,D67)</f>
        <v>0</v>
      </c>
      <c r="E68" s="56"/>
      <c r="F68" s="79"/>
      <c r="G68" s="233"/>
      <c r="H68" s="38"/>
      <c r="N68" s="67"/>
      <c r="O68" s="67"/>
      <c r="P68" s="67"/>
      <c r="Q68" s="67"/>
      <c r="R68" s="149">
        <v>43532</v>
      </c>
      <c r="S68" s="149">
        <v>43532</v>
      </c>
    </row>
    <row r="69" spans="1:19" ht="5.0999999999999996" customHeight="1" thickBot="1" x14ac:dyDescent="0.3">
      <c r="B69" s="37"/>
      <c r="C69" s="70"/>
      <c r="D69" s="58"/>
      <c r="E69" s="56"/>
      <c r="F69" s="56"/>
      <c r="G69" s="233"/>
      <c r="H69" s="38"/>
      <c r="R69" s="150">
        <v>43533</v>
      </c>
      <c r="S69" s="150">
        <v>43533</v>
      </c>
    </row>
    <row r="70" spans="1:19" ht="15.75" thickBot="1" x14ac:dyDescent="0.3">
      <c r="B70" s="37"/>
      <c r="C70" s="70" t="s">
        <v>92</v>
      </c>
      <c r="D70" s="96">
        <f>IF(O77=D68,1,IF(O77&gt;D68,1,IF(O77&lt;D68,O77/D68)))</f>
        <v>1</v>
      </c>
      <c r="E70" s="80"/>
      <c r="F70" s="56"/>
      <c r="G70" s="236" t="s">
        <v>94</v>
      </c>
      <c r="H70" s="38"/>
      <c r="R70" s="149">
        <v>43534</v>
      </c>
      <c r="S70" s="149">
        <v>43534</v>
      </c>
    </row>
    <row r="71" spans="1:19" s="67" customFormat="1" ht="30.75" thickBot="1" x14ac:dyDescent="0.3">
      <c r="A71" s="64"/>
      <c r="B71" s="65"/>
      <c r="C71" s="81" t="s">
        <v>72</v>
      </c>
      <c r="D71" s="93">
        <v>0</v>
      </c>
      <c r="E71" s="82" t="s">
        <v>33</v>
      </c>
      <c r="F71" s="83"/>
      <c r="G71" s="237"/>
      <c r="H71" s="66"/>
      <c r="I71" s="64"/>
      <c r="N71" s="39"/>
      <c r="O71" s="39"/>
      <c r="P71" s="39"/>
      <c r="Q71" s="39"/>
      <c r="R71" s="150">
        <v>43535</v>
      </c>
      <c r="S71" s="150">
        <v>43535</v>
      </c>
    </row>
    <row r="72" spans="1:19" ht="5.0999999999999996" customHeight="1" x14ac:dyDescent="0.25">
      <c r="B72" s="37"/>
      <c r="C72" s="70"/>
      <c r="D72" s="58"/>
      <c r="E72" s="56"/>
      <c r="F72" s="56"/>
      <c r="G72" s="234"/>
      <c r="H72" s="38"/>
      <c r="R72" s="149">
        <v>43536</v>
      </c>
      <c r="S72" s="149">
        <v>43536</v>
      </c>
    </row>
    <row r="73" spans="1:19" ht="15.75" thickBot="1" x14ac:dyDescent="0.3">
      <c r="B73" s="37"/>
      <c r="C73" s="59" t="s">
        <v>91</v>
      </c>
      <c r="D73" s="60" t="e">
        <f>MIN(((G56*D70)-D71),D31)</f>
        <v>#VALUE!</v>
      </c>
      <c r="E73" s="56"/>
      <c r="F73" s="56"/>
      <c r="G73" s="235" t="e">
        <f>D31-D73</f>
        <v>#VALUE!</v>
      </c>
      <c r="H73" s="38"/>
      <c r="R73" s="150">
        <v>43537</v>
      </c>
      <c r="S73" s="150">
        <v>43537</v>
      </c>
    </row>
    <row r="74" spans="1:19" ht="5.0999999999999996" customHeight="1" thickTop="1" x14ac:dyDescent="0.25">
      <c r="B74" s="37"/>
      <c r="C74" s="57"/>
      <c r="D74" s="58"/>
      <c r="E74" s="56"/>
      <c r="F74" s="56"/>
      <c r="G74" s="84"/>
      <c r="H74" s="38"/>
      <c r="R74" s="149">
        <v>43538</v>
      </c>
      <c r="S74" s="149">
        <v>43538</v>
      </c>
    </row>
    <row r="75" spans="1:19" x14ac:dyDescent="0.25">
      <c r="B75" s="37"/>
      <c r="C75" s="211" t="s">
        <v>61</v>
      </c>
      <c r="D75" s="212"/>
      <c r="E75" s="212"/>
      <c r="F75" s="212"/>
      <c r="G75" s="213"/>
      <c r="H75" s="38"/>
      <c r="R75" s="150">
        <v>43539</v>
      </c>
      <c r="S75" s="150">
        <v>43539</v>
      </c>
    </row>
    <row r="76" spans="1:19" x14ac:dyDescent="0.25">
      <c r="B76" s="37"/>
      <c r="C76" s="196" t="s">
        <v>71</v>
      </c>
      <c r="D76" s="197"/>
      <c r="E76" s="197"/>
      <c r="F76" s="197"/>
      <c r="G76" s="198"/>
      <c r="H76" s="38"/>
      <c r="R76" s="149">
        <v>43540</v>
      </c>
      <c r="S76" s="149">
        <v>43540</v>
      </c>
    </row>
    <row r="77" spans="1:19" x14ac:dyDescent="0.25">
      <c r="B77" s="37"/>
      <c r="C77" s="199"/>
      <c r="D77" s="200"/>
      <c r="E77" s="200"/>
      <c r="F77" s="200"/>
      <c r="G77" s="201"/>
      <c r="H77" s="38"/>
      <c r="O77" s="232">
        <f>MAX(D63,D64)</f>
        <v>0</v>
      </c>
      <c r="R77" s="150">
        <v>43541</v>
      </c>
      <c r="S77" s="150">
        <v>43541</v>
      </c>
    </row>
    <row r="78" spans="1:19" ht="19.5" thickBot="1" x14ac:dyDescent="0.35">
      <c r="B78" s="37"/>
      <c r="C78" s="48" t="s">
        <v>50</v>
      </c>
      <c r="D78" s="49"/>
      <c r="E78" s="50"/>
      <c r="F78" s="50"/>
      <c r="G78" s="51"/>
      <c r="H78" s="38"/>
      <c r="R78" s="149">
        <v>43542</v>
      </c>
      <c r="S78" s="149">
        <v>43542</v>
      </c>
    </row>
    <row r="79" spans="1:19" x14ac:dyDescent="0.25">
      <c r="B79" s="37"/>
      <c r="C79" s="202" t="s">
        <v>68</v>
      </c>
      <c r="D79" s="203"/>
      <c r="E79" s="203"/>
      <c r="F79" s="203"/>
      <c r="G79" s="204"/>
      <c r="H79" s="85"/>
      <c r="R79" s="150">
        <v>43543</v>
      </c>
      <c r="S79" s="150">
        <v>43543</v>
      </c>
    </row>
    <row r="80" spans="1:19" x14ac:dyDescent="0.25">
      <c r="B80" s="37"/>
      <c r="C80" s="205"/>
      <c r="D80" s="206"/>
      <c r="E80" s="206"/>
      <c r="F80" s="206"/>
      <c r="G80" s="207"/>
      <c r="H80" s="85"/>
      <c r="R80" s="149">
        <v>43544</v>
      </c>
      <c r="S80" s="149">
        <v>43544</v>
      </c>
    </row>
    <row r="81" spans="2:19" ht="15.75" thickBot="1" x14ac:dyDescent="0.3">
      <c r="B81" s="37"/>
      <c r="C81" s="208"/>
      <c r="D81" s="209"/>
      <c r="E81" s="209"/>
      <c r="F81" s="209"/>
      <c r="G81" s="210"/>
      <c r="H81" s="85"/>
      <c r="R81" s="150">
        <v>43545</v>
      </c>
      <c r="S81" s="150">
        <v>43545</v>
      </c>
    </row>
    <row r="82" spans="2:19" x14ac:dyDescent="0.25">
      <c r="B82" s="37"/>
      <c r="C82" s="190" t="s">
        <v>52</v>
      </c>
      <c r="D82" s="191"/>
      <c r="E82" s="191"/>
      <c r="F82" s="191"/>
      <c r="G82" s="192"/>
      <c r="H82" s="38"/>
      <c r="R82" s="149">
        <v>43546</v>
      </c>
      <c r="S82" s="149">
        <v>43546</v>
      </c>
    </row>
    <row r="83" spans="2:19" x14ac:dyDescent="0.25">
      <c r="B83" s="37"/>
      <c r="C83" s="172" t="s">
        <v>53</v>
      </c>
      <c r="D83" s="173"/>
      <c r="E83" s="173"/>
      <c r="F83" s="173"/>
      <c r="G83" s="174"/>
      <c r="H83" s="38"/>
      <c r="R83" s="150">
        <v>43547</v>
      </c>
      <c r="S83" s="150">
        <v>43547</v>
      </c>
    </row>
    <row r="84" spans="2:19" x14ac:dyDescent="0.25">
      <c r="B84" s="37"/>
      <c r="C84" s="172" t="s">
        <v>54</v>
      </c>
      <c r="D84" s="173"/>
      <c r="E84" s="173"/>
      <c r="F84" s="173"/>
      <c r="G84" s="174"/>
      <c r="H84" s="38"/>
      <c r="R84" s="149">
        <v>43548</v>
      </c>
      <c r="S84" s="149">
        <v>43548</v>
      </c>
    </row>
    <row r="85" spans="2:19" x14ac:dyDescent="0.25">
      <c r="B85" s="37"/>
      <c r="C85" s="172"/>
      <c r="D85" s="173"/>
      <c r="E85" s="173"/>
      <c r="F85" s="173"/>
      <c r="G85" s="174"/>
      <c r="H85" s="38"/>
      <c r="N85" s="78"/>
      <c r="O85" s="78"/>
      <c r="P85" s="78"/>
      <c r="Q85" s="78"/>
      <c r="R85" s="150">
        <v>43549</v>
      </c>
      <c r="S85" s="150">
        <v>43549</v>
      </c>
    </row>
    <row r="86" spans="2:19" x14ac:dyDescent="0.25">
      <c r="B86" s="37"/>
      <c r="C86" s="172" t="s">
        <v>69</v>
      </c>
      <c r="D86" s="173"/>
      <c r="E86" s="173"/>
      <c r="F86" s="173"/>
      <c r="G86" s="174"/>
      <c r="H86" s="38"/>
      <c r="N86" s="62"/>
      <c r="O86" s="62"/>
      <c r="P86" s="62"/>
      <c r="Q86" s="62"/>
      <c r="R86" s="149">
        <v>43550</v>
      </c>
      <c r="S86" s="149">
        <v>43550</v>
      </c>
    </row>
    <row r="87" spans="2:19" x14ac:dyDescent="0.25">
      <c r="B87" s="37"/>
      <c r="C87" s="175"/>
      <c r="D87" s="176"/>
      <c r="E87" s="176"/>
      <c r="F87" s="176"/>
      <c r="G87" s="177"/>
      <c r="H87" s="38"/>
      <c r="N87" s="62"/>
      <c r="O87" s="62"/>
      <c r="P87" s="62"/>
      <c r="Q87" s="62"/>
      <c r="R87" s="150">
        <v>43551</v>
      </c>
      <c r="S87" s="150">
        <v>43551</v>
      </c>
    </row>
    <row r="88" spans="2:19" s="78" customFormat="1" ht="8.4499999999999993" customHeight="1" x14ac:dyDescent="0.25">
      <c r="B88" s="86"/>
      <c r="C88" s="87"/>
      <c r="D88" s="88"/>
      <c r="E88" s="87"/>
      <c r="F88" s="87"/>
      <c r="G88" s="87"/>
      <c r="H88" s="89"/>
      <c r="N88" s="62"/>
      <c r="O88" s="62"/>
      <c r="P88" s="62"/>
      <c r="Q88" s="62"/>
      <c r="R88" s="149">
        <v>43552</v>
      </c>
      <c r="S88" s="149">
        <v>43552</v>
      </c>
    </row>
    <row r="89" spans="2:19" s="62" customFormat="1" x14ac:dyDescent="0.25">
      <c r="D89" s="90"/>
      <c r="R89" s="150">
        <v>43553</v>
      </c>
      <c r="S89" s="150">
        <v>43553</v>
      </c>
    </row>
    <row r="90" spans="2:19" s="62" customFormat="1" hidden="1" x14ac:dyDescent="0.25">
      <c r="D90" s="90"/>
      <c r="R90" s="149">
        <v>43554</v>
      </c>
      <c r="S90" s="149">
        <v>43554</v>
      </c>
    </row>
    <row r="91" spans="2:19" s="62" customFormat="1" hidden="1" x14ac:dyDescent="0.25">
      <c r="D91" s="90"/>
      <c r="N91" s="78"/>
      <c r="O91" s="78"/>
      <c r="P91" s="78"/>
      <c r="Q91" s="78"/>
      <c r="R91" s="150">
        <v>43555</v>
      </c>
      <c r="S91" s="150">
        <v>43555</v>
      </c>
    </row>
    <row r="92" spans="2:19" s="62" customFormat="1" hidden="1" x14ac:dyDescent="0.25">
      <c r="D92" s="90"/>
      <c r="N92" s="78"/>
      <c r="O92" s="78"/>
      <c r="P92" s="78"/>
      <c r="Q92" s="78"/>
      <c r="R92" s="149">
        <v>43556</v>
      </c>
      <c r="S92" s="149">
        <v>43556</v>
      </c>
    </row>
    <row r="93" spans="2:19" s="62" customFormat="1" hidden="1" x14ac:dyDescent="0.25">
      <c r="D93" s="90"/>
      <c r="N93" s="78"/>
      <c r="O93" s="78"/>
      <c r="P93" s="78"/>
      <c r="Q93" s="78"/>
      <c r="R93" s="150">
        <v>43557</v>
      </c>
      <c r="S93" s="150">
        <v>43557</v>
      </c>
    </row>
    <row r="94" spans="2:19" s="78" customFormat="1" hidden="1" x14ac:dyDescent="0.25">
      <c r="D94" s="91"/>
      <c r="R94" s="149">
        <v>43558</v>
      </c>
      <c r="S94" s="149">
        <v>43558</v>
      </c>
    </row>
    <row r="95" spans="2:19" s="78" customFormat="1" hidden="1" x14ac:dyDescent="0.25">
      <c r="D95" s="91"/>
      <c r="R95" s="150">
        <v>43559</v>
      </c>
      <c r="S95" s="150">
        <v>43559</v>
      </c>
    </row>
    <row r="96" spans="2:19" s="78" customFormat="1" hidden="1" x14ac:dyDescent="0.25">
      <c r="D96" s="91"/>
      <c r="R96" s="149">
        <v>43560</v>
      </c>
      <c r="S96" s="149">
        <v>43560</v>
      </c>
    </row>
    <row r="97" spans="4:19" s="78" customFormat="1" hidden="1" x14ac:dyDescent="0.25">
      <c r="D97" s="91"/>
      <c r="N97" s="39"/>
      <c r="O97" s="39"/>
      <c r="P97" s="39"/>
      <c r="Q97" s="39"/>
      <c r="R97" s="150">
        <v>43561</v>
      </c>
      <c r="S97" s="150">
        <v>43561</v>
      </c>
    </row>
    <row r="98" spans="4:19" s="78" customFormat="1" hidden="1" x14ac:dyDescent="0.25">
      <c r="D98" s="91"/>
      <c r="N98" s="39"/>
      <c r="O98" s="39"/>
      <c r="P98" s="39"/>
      <c r="Q98" s="39"/>
      <c r="R98" s="149">
        <v>43562</v>
      </c>
      <c r="S98" s="149">
        <v>43562</v>
      </c>
    </row>
    <row r="99" spans="4:19" s="78" customFormat="1" hidden="1" x14ac:dyDescent="0.25">
      <c r="D99" s="91"/>
      <c r="N99" s="39"/>
      <c r="O99" s="39"/>
      <c r="P99" s="39"/>
      <c r="Q99" s="39"/>
      <c r="R99" s="150">
        <v>43563</v>
      </c>
      <c r="S99" s="150">
        <v>43563</v>
      </c>
    </row>
    <row r="100" spans="4:19" hidden="1" x14ac:dyDescent="0.25">
      <c r="R100" s="149">
        <v>43564</v>
      </c>
      <c r="S100" s="149">
        <v>43564</v>
      </c>
    </row>
    <row r="101" spans="4:19" hidden="1" x14ac:dyDescent="0.25">
      <c r="R101" s="150">
        <v>43565</v>
      </c>
      <c r="S101" s="150">
        <v>43565</v>
      </c>
    </row>
    <row r="102" spans="4:19" hidden="1" x14ac:dyDescent="0.25">
      <c r="R102" s="149">
        <v>43566</v>
      </c>
      <c r="S102" s="149">
        <v>43566</v>
      </c>
    </row>
    <row r="103" spans="4:19" hidden="1" x14ac:dyDescent="0.25">
      <c r="R103" s="150">
        <v>43567</v>
      </c>
      <c r="S103" s="150">
        <v>43567</v>
      </c>
    </row>
    <row r="104" spans="4:19" hidden="1" x14ac:dyDescent="0.25">
      <c r="R104" s="149">
        <v>43568</v>
      </c>
      <c r="S104" s="149">
        <v>43568</v>
      </c>
    </row>
    <row r="105" spans="4:19" hidden="1" x14ac:dyDescent="0.25">
      <c r="R105" s="150">
        <v>43569</v>
      </c>
      <c r="S105" s="150">
        <v>43569</v>
      </c>
    </row>
    <row r="106" spans="4:19" hidden="1" x14ac:dyDescent="0.25">
      <c r="R106" s="149">
        <v>43570</v>
      </c>
      <c r="S106" s="149">
        <v>43570</v>
      </c>
    </row>
    <row r="107" spans="4:19" hidden="1" x14ac:dyDescent="0.25">
      <c r="R107" s="150">
        <v>43571</v>
      </c>
      <c r="S107" s="150">
        <v>43571</v>
      </c>
    </row>
    <row r="108" spans="4:19" hidden="1" x14ac:dyDescent="0.25">
      <c r="R108" s="149">
        <v>43572</v>
      </c>
      <c r="S108" s="149">
        <v>43572</v>
      </c>
    </row>
    <row r="109" spans="4:19" hidden="1" x14ac:dyDescent="0.25">
      <c r="R109" s="150">
        <v>43573</v>
      </c>
      <c r="S109" s="150">
        <v>43573</v>
      </c>
    </row>
    <row r="110" spans="4:19" hidden="1" x14ac:dyDescent="0.25">
      <c r="R110" s="149">
        <v>43574</v>
      </c>
      <c r="S110" s="149">
        <v>43574</v>
      </c>
    </row>
    <row r="111" spans="4:19" hidden="1" x14ac:dyDescent="0.25">
      <c r="R111" s="150">
        <v>43575</v>
      </c>
      <c r="S111" s="150">
        <v>43575</v>
      </c>
    </row>
    <row r="112" spans="4:19" hidden="1" x14ac:dyDescent="0.25">
      <c r="R112" s="149">
        <v>43576</v>
      </c>
      <c r="S112" s="149">
        <v>43576</v>
      </c>
    </row>
    <row r="113" spans="18:19" hidden="1" x14ac:dyDescent="0.25">
      <c r="R113" s="150">
        <v>43577</v>
      </c>
      <c r="S113" s="150">
        <v>43577</v>
      </c>
    </row>
    <row r="114" spans="18:19" hidden="1" x14ac:dyDescent="0.25">
      <c r="R114" s="149">
        <v>43578</v>
      </c>
      <c r="S114" s="149">
        <v>43578</v>
      </c>
    </row>
    <row r="115" spans="18:19" hidden="1" x14ac:dyDescent="0.25">
      <c r="R115" s="150">
        <v>43579</v>
      </c>
      <c r="S115" s="150">
        <v>43579</v>
      </c>
    </row>
    <row r="116" spans="18:19" hidden="1" x14ac:dyDescent="0.25">
      <c r="R116" s="149">
        <v>43580</v>
      </c>
      <c r="S116" s="149">
        <v>43580</v>
      </c>
    </row>
    <row r="117" spans="18:19" hidden="1" x14ac:dyDescent="0.25">
      <c r="R117" s="150">
        <v>43581</v>
      </c>
      <c r="S117" s="150">
        <v>43581</v>
      </c>
    </row>
    <row r="118" spans="18:19" hidden="1" x14ac:dyDescent="0.25">
      <c r="R118" s="149">
        <v>43582</v>
      </c>
      <c r="S118" s="149">
        <v>43582</v>
      </c>
    </row>
    <row r="119" spans="18:19" hidden="1" x14ac:dyDescent="0.25">
      <c r="R119" s="150">
        <v>43583</v>
      </c>
      <c r="S119" s="150">
        <v>43583</v>
      </c>
    </row>
    <row r="120" spans="18:19" hidden="1" x14ac:dyDescent="0.25">
      <c r="R120" s="149">
        <v>43584</v>
      </c>
      <c r="S120" s="149">
        <v>43584</v>
      </c>
    </row>
    <row r="121" spans="18:19" hidden="1" x14ac:dyDescent="0.25">
      <c r="R121" s="150">
        <v>43585</v>
      </c>
      <c r="S121" s="150">
        <v>43585</v>
      </c>
    </row>
    <row r="122" spans="18:19" hidden="1" x14ac:dyDescent="0.25">
      <c r="R122" s="149">
        <v>43586</v>
      </c>
      <c r="S122" s="149">
        <v>43586</v>
      </c>
    </row>
    <row r="123" spans="18:19" hidden="1" x14ac:dyDescent="0.25">
      <c r="R123" s="150">
        <v>43587</v>
      </c>
      <c r="S123" s="150">
        <v>43587</v>
      </c>
    </row>
    <row r="124" spans="18:19" hidden="1" x14ac:dyDescent="0.25">
      <c r="R124" s="149">
        <v>43588</v>
      </c>
      <c r="S124" s="149">
        <v>43588</v>
      </c>
    </row>
    <row r="125" spans="18:19" hidden="1" x14ac:dyDescent="0.25">
      <c r="R125" s="150">
        <v>43589</v>
      </c>
      <c r="S125" s="150">
        <v>43589</v>
      </c>
    </row>
    <row r="126" spans="18:19" hidden="1" x14ac:dyDescent="0.25">
      <c r="R126" s="149">
        <v>43590</v>
      </c>
      <c r="S126" s="149">
        <v>43590</v>
      </c>
    </row>
    <row r="127" spans="18:19" hidden="1" x14ac:dyDescent="0.25">
      <c r="R127" s="150">
        <v>43591</v>
      </c>
      <c r="S127" s="150">
        <v>43591</v>
      </c>
    </row>
    <row r="128" spans="18:19" hidden="1" x14ac:dyDescent="0.25">
      <c r="R128" s="149">
        <v>43592</v>
      </c>
      <c r="S128" s="149">
        <v>43592</v>
      </c>
    </row>
    <row r="129" spans="18:19" hidden="1" x14ac:dyDescent="0.25">
      <c r="R129" s="150">
        <v>43593</v>
      </c>
      <c r="S129" s="150">
        <v>43593</v>
      </c>
    </row>
    <row r="130" spans="18:19" hidden="1" x14ac:dyDescent="0.25">
      <c r="R130" s="149">
        <v>43594</v>
      </c>
      <c r="S130" s="149">
        <v>43594</v>
      </c>
    </row>
    <row r="131" spans="18:19" hidden="1" x14ac:dyDescent="0.25">
      <c r="R131" s="150">
        <v>43595</v>
      </c>
      <c r="S131" s="150">
        <v>43595</v>
      </c>
    </row>
    <row r="132" spans="18:19" hidden="1" x14ac:dyDescent="0.25">
      <c r="R132" s="149">
        <v>43596</v>
      </c>
      <c r="S132" s="149">
        <v>43596</v>
      </c>
    </row>
    <row r="133" spans="18:19" hidden="1" x14ac:dyDescent="0.25">
      <c r="R133" s="150">
        <v>43597</v>
      </c>
      <c r="S133" s="150">
        <v>43597</v>
      </c>
    </row>
    <row r="134" spans="18:19" hidden="1" x14ac:dyDescent="0.25">
      <c r="R134" s="149">
        <v>43598</v>
      </c>
      <c r="S134" s="149">
        <v>43598</v>
      </c>
    </row>
    <row r="135" spans="18:19" hidden="1" x14ac:dyDescent="0.25">
      <c r="R135" s="150">
        <v>43599</v>
      </c>
      <c r="S135" s="150">
        <v>43599</v>
      </c>
    </row>
    <row r="136" spans="18:19" hidden="1" x14ac:dyDescent="0.25">
      <c r="R136" s="149">
        <v>43600</v>
      </c>
      <c r="S136" s="149">
        <v>43600</v>
      </c>
    </row>
    <row r="137" spans="18:19" hidden="1" x14ac:dyDescent="0.25">
      <c r="R137" s="150">
        <v>43601</v>
      </c>
      <c r="S137" s="150">
        <v>43601</v>
      </c>
    </row>
    <row r="138" spans="18:19" hidden="1" x14ac:dyDescent="0.25">
      <c r="R138" s="149">
        <v>43602</v>
      </c>
      <c r="S138" s="149">
        <v>43602</v>
      </c>
    </row>
    <row r="139" spans="18:19" hidden="1" x14ac:dyDescent="0.25">
      <c r="R139" s="150">
        <v>43603</v>
      </c>
      <c r="S139" s="150">
        <v>43603</v>
      </c>
    </row>
    <row r="140" spans="18:19" hidden="1" x14ac:dyDescent="0.25">
      <c r="R140" s="149">
        <v>43604</v>
      </c>
      <c r="S140" s="149">
        <v>43604</v>
      </c>
    </row>
    <row r="141" spans="18:19" hidden="1" x14ac:dyDescent="0.25">
      <c r="R141" s="150">
        <v>43605</v>
      </c>
      <c r="S141" s="150">
        <v>43605</v>
      </c>
    </row>
    <row r="142" spans="18:19" hidden="1" x14ac:dyDescent="0.25">
      <c r="R142" s="149">
        <v>43606</v>
      </c>
      <c r="S142" s="149">
        <v>43606</v>
      </c>
    </row>
    <row r="143" spans="18:19" hidden="1" x14ac:dyDescent="0.25">
      <c r="R143" s="150">
        <v>43607</v>
      </c>
      <c r="S143" s="150">
        <v>43607</v>
      </c>
    </row>
    <row r="144" spans="18:19" hidden="1" x14ac:dyDescent="0.25">
      <c r="R144" s="149">
        <v>43608</v>
      </c>
      <c r="S144" s="149">
        <v>43608</v>
      </c>
    </row>
    <row r="145" spans="18:19" hidden="1" x14ac:dyDescent="0.25">
      <c r="R145" s="150">
        <v>43609</v>
      </c>
      <c r="S145" s="150">
        <v>43609</v>
      </c>
    </row>
    <row r="146" spans="18:19" hidden="1" x14ac:dyDescent="0.25">
      <c r="R146" s="149">
        <v>43610</v>
      </c>
      <c r="S146" s="149">
        <v>43610</v>
      </c>
    </row>
    <row r="147" spans="18:19" hidden="1" x14ac:dyDescent="0.25">
      <c r="R147" s="150">
        <v>43611</v>
      </c>
      <c r="S147" s="150">
        <v>43611</v>
      </c>
    </row>
    <row r="148" spans="18:19" hidden="1" x14ac:dyDescent="0.25">
      <c r="R148" s="149">
        <v>43612</v>
      </c>
      <c r="S148" s="149">
        <v>43612</v>
      </c>
    </row>
    <row r="149" spans="18:19" hidden="1" x14ac:dyDescent="0.25">
      <c r="R149" s="150">
        <v>43613</v>
      </c>
      <c r="S149" s="150">
        <v>43613</v>
      </c>
    </row>
    <row r="150" spans="18:19" hidden="1" x14ac:dyDescent="0.25">
      <c r="R150" s="149">
        <v>43614</v>
      </c>
      <c r="S150" s="149">
        <v>43614</v>
      </c>
    </row>
    <row r="151" spans="18:19" hidden="1" x14ac:dyDescent="0.25">
      <c r="R151" s="150">
        <v>43615</v>
      </c>
      <c r="S151" s="150">
        <v>43615</v>
      </c>
    </row>
    <row r="152" spans="18:19" hidden="1" x14ac:dyDescent="0.25">
      <c r="R152" s="149">
        <v>43616</v>
      </c>
      <c r="S152" s="149">
        <v>43616</v>
      </c>
    </row>
    <row r="153" spans="18:19" hidden="1" x14ac:dyDescent="0.25">
      <c r="R153" s="150">
        <v>43617</v>
      </c>
      <c r="S153" s="150">
        <v>43617</v>
      </c>
    </row>
    <row r="154" spans="18:19" hidden="1" x14ac:dyDescent="0.25">
      <c r="R154" s="149">
        <v>43618</v>
      </c>
      <c r="S154" s="149">
        <v>43618</v>
      </c>
    </row>
    <row r="155" spans="18:19" hidden="1" x14ac:dyDescent="0.25">
      <c r="R155" s="150">
        <v>43619</v>
      </c>
      <c r="S155" s="150">
        <v>43619</v>
      </c>
    </row>
    <row r="156" spans="18:19" hidden="1" x14ac:dyDescent="0.25">
      <c r="R156" s="149">
        <v>43620</v>
      </c>
      <c r="S156" s="149">
        <v>43620</v>
      </c>
    </row>
    <row r="157" spans="18:19" hidden="1" x14ac:dyDescent="0.25">
      <c r="R157" s="150">
        <v>43621</v>
      </c>
      <c r="S157" s="150">
        <v>43621</v>
      </c>
    </row>
    <row r="158" spans="18:19" hidden="1" x14ac:dyDescent="0.25">
      <c r="R158" s="149">
        <v>43622</v>
      </c>
      <c r="S158" s="149">
        <v>43622</v>
      </c>
    </row>
    <row r="159" spans="18:19" hidden="1" x14ac:dyDescent="0.25">
      <c r="R159" s="150">
        <v>43623</v>
      </c>
      <c r="S159" s="150">
        <v>43623</v>
      </c>
    </row>
    <row r="160" spans="18:19" hidden="1" x14ac:dyDescent="0.25">
      <c r="R160" s="149">
        <v>43624</v>
      </c>
      <c r="S160" s="149">
        <v>43624</v>
      </c>
    </row>
    <row r="161" spans="18:19" hidden="1" x14ac:dyDescent="0.25">
      <c r="R161" s="150">
        <v>43625</v>
      </c>
      <c r="S161" s="150">
        <v>43625</v>
      </c>
    </row>
    <row r="162" spans="18:19" hidden="1" x14ac:dyDescent="0.25">
      <c r="R162" s="149">
        <v>43626</v>
      </c>
      <c r="S162" s="149">
        <v>43626</v>
      </c>
    </row>
    <row r="163" spans="18:19" hidden="1" x14ac:dyDescent="0.25">
      <c r="R163" s="150">
        <v>43627</v>
      </c>
      <c r="S163" s="150">
        <v>43627</v>
      </c>
    </row>
    <row r="164" spans="18:19" hidden="1" x14ac:dyDescent="0.25">
      <c r="R164" s="149">
        <v>43628</v>
      </c>
      <c r="S164" s="149">
        <v>43628</v>
      </c>
    </row>
    <row r="165" spans="18:19" hidden="1" x14ac:dyDescent="0.25">
      <c r="R165" s="150">
        <v>43629</v>
      </c>
      <c r="S165" s="150">
        <v>43629</v>
      </c>
    </row>
    <row r="166" spans="18:19" hidden="1" x14ac:dyDescent="0.25">
      <c r="R166" s="149">
        <v>43630</v>
      </c>
      <c r="S166" s="149">
        <v>43630</v>
      </c>
    </row>
    <row r="167" spans="18:19" hidden="1" x14ac:dyDescent="0.25">
      <c r="R167" s="150">
        <v>43631</v>
      </c>
      <c r="S167" s="150">
        <v>43631</v>
      </c>
    </row>
    <row r="168" spans="18:19" hidden="1" x14ac:dyDescent="0.25">
      <c r="R168" s="149">
        <v>43632</v>
      </c>
      <c r="S168" s="149">
        <v>43632</v>
      </c>
    </row>
    <row r="169" spans="18:19" hidden="1" x14ac:dyDescent="0.25">
      <c r="R169" s="150">
        <v>43633</v>
      </c>
      <c r="S169" s="150">
        <v>43633</v>
      </c>
    </row>
    <row r="170" spans="18:19" hidden="1" x14ac:dyDescent="0.25">
      <c r="R170" s="149">
        <v>43634</v>
      </c>
      <c r="S170" s="149">
        <v>43634</v>
      </c>
    </row>
    <row r="171" spans="18:19" hidden="1" x14ac:dyDescent="0.25">
      <c r="R171" s="150">
        <v>43635</v>
      </c>
      <c r="S171" s="150">
        <v>43635</v>
      </c>
    </row>
    <row r="172" spans="18:19" hidden="1" x14ac:dyDescent="0.25">
      <c r="R172" s="149">
        <v>43636</v>
      </c>
      <c r="S172" s="149">
        <v>43636</v>
      </c>
    </row>
    <row r="173" spans="18:19" hidden="1" x14ac:dyDescent="0.25">
      <c r="R173" s="150">
        <v>43637</v>
      </c>
      <c r="S173" s="150">
        <v>43637</v>
      </c>
    </row>
    <row r="174" spans="18:19" hidden="1" x14ac:dyDescent="0.25">
      <c r="R174" s="149">
        <v>43638</v>
      </c>
      <c r="S174" s="149">
        <v>43638</v>
      </c>
    </row>
    <row r="175" spans="18:19" hidden="1" x14ac:dyDescent="0.25">
      <c r="R175" s="150">
        <v>43639</v>
      </c>
      <c r="S175" s="150">
        <v>43639</v>
      </c>
    </row>
    <row r="176" spans="18:19" hidden="1" x14ac:dyDescent="0.25">
      <c r="R176" s="149">
        <v>43640</v>
      </c>
      <c r="S176" s="149">
        <v>43640</v>
      </c>
    </row>
    <row r="177" spans="18:19" hidden="1" x14ac:dyDescent="0.25">
      <c r="R177" s="150">
        <v>43641</v>
      </c>
      <c r="S177" s="150">
        <v>43641</v>
      </c>
    </row>
    <row r="178" spans="18:19" hidden="1" x14ac:dyDescent="0.25">
      <c r="R178" s="149">
        <v>43642</v>
      </c>
      <c r="S178" s="149">
        <v>43642</v>
      </c>
    </row>
    <row r="179" spans="18:19" hidden="1" x14ac:dyDescent="0.25">
      <c r="R179" s="150">
        <v>43643</v>
      </c>
      <c r="S179" s="150">
        <v>43643</v>
      </c>
    </row>
    <row r="180" spans="18:19" hidden="1" x14ac:dyDescent="0.25">
      <c r="R180" s="149">
        <v>43644</v>
      </c>
      <c r="S180" s="149">
        <v>43644</v>
      </c>
    </row>
    <row r="181" spans="18:19" hidden="1" x14ac:dyDescent="0.25">
      <c r="R181" s="150">
        <v>43645</v>
      </c>
      <c r="S181" s="150">
        <v>43645</v>
      </c>
    </row>
    <row r="182" spans="18:19" hidden="1" x14ac:dyDescent="0.25">
      <c r="R182" s="149">
        <v>43646</v>
      </c>
      <c r="S182" s="149">
        <v>43646</v>
      </c>
    </row>
    <row r="183" spans="18:19" hidden="1" x14ac:dyDescent="0.25">
      <c r="R183" s="150">
        <v>43647</v>
      </c>
      <c r="S183" s="150">
        <v>43647</v>
      </c>
    </row>
    <row r="184" spans="18:19" hidden="1" x14ac:dyDescent="0.25">
      <c r="R184" s="149">
        <v>43648</v>
      </c>
      <c r="S184" s="149">
        <v>43648</v>
      </c>
    </row>
    <row r="185" spans="18:19" hidden="1" x14ac:dyDescent="0.25">
      <c r="R185" s="150">
        <v>43649</v>
      </c>
      <c r="S185" s="150">
        <v>43649</v>
      </c>
    </row>
    <row r="186" spans="18:19" hidden="1" x14ac:dyDescent="0.25">
      <c r="R186" s="149">
        <v>43650</v>
      </c>
      <c r="S186" s="149">
        <v>43650</v>
      </c>
    </row>
    <row r="187" spans="18:19" hidden="1" x14ac:dyDescent="0.25">
      <c r="R187" s="150">
        <v>43651</v>
      </c>
      <c r="S187" s="150">
        <v>43651</v>
      </c>
    </row>
    <row r="188" spans="18:19" hidden="1" x14ac:dyDescent="0.25">
      <c r="R188" s="149">
        <v>43652</v>
      </c>
      <c r="S188" s="149">
        <v>43652</v>
      </c>
    </row>
    <row r="189" spans="18:19" hidden="1" x14ac:dyDescent="0.25">
      <c r="R189" s="150">
        <v>43653</v>
      </c>
      <c r="S189" s="150">
        <v>43653</v>
      </c>
    </row>
    <row r="190" spans="18:19" hidden="1" x14ac:dyDescent="0.25">
      <c r="R190" s="149">
        <v>43654</v>
      </c>
      <c r="S190" s="149">
        <v>43654</v>
      </c>
    </row>
    <row r="191" spans="18:19" hidden="1" x14ac:dyDescent="0.25">
      <c r="R191" s="150">
        <v>43655</v>
      </c>
      <c r="S191" s="150">
        <v>43655</v>
      </c>
    </row>
    <row r="192" spans="18:19" hidden="1" x14ac:dyDescent="0.25">
      <c r="R192" s="149">
        <v>43656</v>
      </c>
      <c r="S192" s="149">
        <v>43656</v>
      </c>
    </row>
    <row r="193" spans="18:19" hidden="1" x14ac:dyDescent="0.25">
      <c r="R193" s="150">
        <v>43657</v>
      </c>
      <c r="S193" s="150">
        <v>43657</v>
      </c>
    </row>
    <row r="194" spans="18:19" hidden="1" x14ac:dyDescent="0.25">
      <c r="R194" s="149">
        <v>43658</v>
      </c>
      <c r="S194" s="149">
        <v>43658</v>
      </c>
    </row>
    <row r="195" spans="18:19" hidden="1" x14ac:dyDescent="0.25">
      <c r="R195" s="150">
        <v>43659</v>
      </c>
      <c r="S195" s="150">
        <v>43659</v>
      </c>
    </row>
    <row r="196" spans="18:19" hidden="1" x14ac:dyDescent="0.25">
      <c r="R196" s="149">
        <v>43660</v>
      </c>
      <c r="S196" s="149">
        <v>43660</v>
      </c>
    </row>
    <row r="197" spans="18:19" hidden="1" x14ac:dyDescent="0.25">
      <c r="R197" s="150">
        <v>43661</v>
      </c>
      <c r="S197" s="150">
        <v>43661</v>
      </c>
    </row>
    <row r="198" spans="18:19" hidden="1" x14ac:dyDescent="0.25">
      <c r="R198" s="149">
        <v>43662</v>
      </c>
      <c r="S198" s="149">
        <v>43662</v>
      </c>
    </row>
    <row r="199" spans="18:19" hidden="1" x14ac:dyDescent="0.25">
      <c r="R199" s="150">
        <v>43663</v>
      </c>
      <c r="S199" s="150">
        <v>43663</v>
      </c>
    </row>
    <row r="200" spans="18:19" hidden="1" x14ac:dyDescent="0.25">
      <c r="R200" s="149">
        <v>43664</v>
      </c>
      <c r="S200" s="149">
        <v>43664</v>
      </c>
    </row>
    <row r="201" spans="18:19" hidden="1" x14ac:dyDescent="0.25">
      <c r="R201" s="150">
        <v>43665</v>
      </c>
      <c r="S201" s="150">
        <v>43665</v>
      </c>
    </row>
    <row r="202" spans="18:19" hidden="1" x14ac:dyDescent="0.25">
      <c r="R202" s="149">
        <v>43666</v>
      </c>
      <c r="S202" s="149">
        <v>43666</v>
      </c>
    </row>
    <row r="203" spans="18:19" hidden="1" x14ac:dyDescent="0.25">
      <c r="R203" s="150">
        <v>43667</v>
      </c>
      <c r="S203" s="150">
        <v>43667</v>
      </c>
    </row>
    <row r="204" spans="18:19" hidden="1" x14ac:dyDescent="0.25">
      <c r="R204" s="149">
        <v>43668</v>
      </c>
      <c r="S204" s="149">
        <v>43668</v>
      </c>
    </row>
    <row r="205" spans="18:19" hidden="1" x14ac:dyDescent="0.25">
      <c r="R205" s="150">
        <v>43669</v>
      </c>
      <c r="S205" s="150">
        <v>43669</v>
      </c>
    </row>
    <row r="206" spans="18:19" hidden="1" x14ac:dyDescent="0.25">
      <c r="R206" s="149">
        <v>43670</v>
      </c>
      <c r="S206" s="149">
        <v>43670</v>
      </c>
    </row>
    <row r="207" spans="18:19" hidden="1" x14ac:dyDescent="0.25">
      <c r="R207" s="150">
        <v>43671</v>
      </c>
      <c r="S207" s="150">
        <v>43671</v>
      </c>
    </row>
    <row r="208" spans="18:19" hidden="1" x14ac:dyDescent="0.25">
      <c r="R208" s="149">
        <v>43672</v>
      </c>
      <c r="S208" s="149">
        <v>43672</v>
      </c>
    </row>
    <row r="209" spans="18:19" hidden="1" x14ac:dyDescent="0.25">
      <c r="R209" s="150">
        <v>43673</v>
      </c>
      <c r="S209" s="150">
        <v>43673</v>
      </c>
    </row>
    <row r="210" spans="18:19" hidden="1" x14ac:dyDescent="0.25">
      <c r="R210" s="149">
        <v>43674</v>
      </c>
      <c r="S210" s="149">
        <v>43674</v>
      </c>
    </row>
    <row r="211" spans="18:19" hidden="1" x14ac:dyDescent="0.25">
      <c r="R211" s="150">
        <v>43675</v>
      </c>
      <c r="S211" s="150">
        <v>43675</v>
      </c>
    </row>
    <row r="212" spans="18:19" hidden="1" x14ac:dyDescent="0.25">
      <c r="R212" s="149">
        <v>43676</v>
      </c>
      <c r="S212" s="149">
        <v>43676</v>
      </c>
    </row>
    <row r="213" spans="18:19" hidden="1" x14ac:dyDescent="0.25">
      <c r="R213" s="150">
        <v>43677</v>
      </c>
      <c r="S213" s="150">
        <v>43677</v>
      </c>
    </row>
    <row r="214" spans="18:19" hidden="1" x14ac:dyDescent="0.25">
      <c r="R214" s="149">
        <v>43678</v>
      </c>
      <c r="S214" s="149">
        <v>43678</v>
      </c>
    </row>
    <row r="215" spans="18:19" hidden="1" x14ac:dyDescent="0.25">
      <c r="R215" s="150">
        <v>43679</v>
      </c>
      <c r="S215" s="150">
        <v>43679</v>
      </c>
    </row>
    <row r="216" spans="18:19" hidden="1" x14ac:dyDescent="0.25">
      <c r="R216" s="149">
        <v>43680</v>
      </c>
      <c r="S216" s="149">
        <v>43680</v>
      </c>
    </row>
    <row r="217" spans="18:19" hidden="1" x14ac:dyDescent="0.25">
      <c r="R217" s="150">
        <v>43681</v>
      </c>
      <c r="S217" s="150">
        <v>43681</v>
      </c>
    </row>
    <row r="218" spans="18:19" hidden="1" x14ac:dyDescent="0.25">
      <c r="R218" s="149">
        <v>43682</v>
      </c>
      <c r="S218" s="149">
        <v>43682</v>
      </c>
    </row>
    <row r="219" spans="18:19" hidden="1" x14ac:dyDescent="0.25">
      <c r="R219" s="150">
        <v>43683</v>
      </c>
      <c r="S219" s="150">
        <v>43683</v>
      </c>
    </row>
    <row r="220" spans="18:19" hidden="1" x14ac:dyDescent="0.25">
      <c r="R220" s="149">
        <v>43684</v>
      </c>
      <c r="S220" s="149">
        <v>43684</v>
      </c>
    </row>
    <row r="221" spans="18:19" hidden="1" x14ac:dyDescent="0.25">
      <c r="R221" s="150">
        <v>43685</v>
      </c>
      <c r="S221" s="150">
        <v>43685</v>
      </c>
    </row>
    <row r="222" spans="18:19" hidden="1" x14ac:dyDescent="0.25">
      <c r="R222" s="149">
        <v>43686</v>
      </c>
      <c r="S222" s="149">
        <v>43686</v>
      </c>
    </row>
    <row r="223" spans="18:19" hidden="1" x14ac:dyDescent="0.25">
      <c r="R223" s="150">
        <v>43687</v>
      </c>
      <c r="S223" s="150">
        <v>43687</v>
      </c>
    </row>
    <row r="224" spans="18:19" hidden="1" x14ac:dyDescent="0.25">
      <c r="R224" s="149">
        <v>43688</v>
      </c>
      <c r="S224" s="149">
        <v>43688</v>
      </c>
    </row>
    <row r="225" spans="18:19" hidden="1" x14ac:dyDescent="0.25">
      <c r="R225" s="150">
        <v>43689</v>
      </c>
      <c r="S225" s="150">
        <v>43689</v>
      </c>
    </row>
    <row r="226" spans="18:19" hidden="1" x14ac:dyDescent="0.25">
      <c r="R226" s="149">
        <v>43690</v>
      </c>
      <c r="S226" s="149">
        <v>43690</v>
      </c>
    </row>
    <row r="227" spans="18:19" hidden="1" x14ac:dyDescent="0.25">
      <c r="R227" s="150">
        <v>43691</v>
      </c>
      <c r="S227" s="150">
        <v>43691</v>
      </c>
    </row>
    <row r="228" spans="18:19" hidden="1" x14ac:dyDescent="0.25">
      <c r="R228" s="149">
        <v>43692</v>
      </c>
      <c r="S228" s="149">
        <v>43692</v>
      </c>
    </row>
    <row r="229" spans="18:19" hidden="1" x14ac:dyDescent="0.25">
      <c r="R229" s="150">
        <v>43693</v>
      </c>
      <c r="S229" s="150">
        <v>43693</v>
      </c>
    </row>
    <row r="230" spans="18:19" hidden="1" x14ac:dyDescent="0.25">
      <c r="R230" s="149">
        <v>43694</v>
      </c>
      <c r="S230" s="149">
        <v>43694</v>
      </c>
    </row>
    <row r="231" spans="18:19" hidden="1" x14ac:dyDescent="0.25">
      <c r="R231" s="150">
        <v>43695</v>
      </c>
      <c r="S231" s="150">
        <v>43695</v>
      </c>
    </row>
    <row r="232" spans="18:19" hidden="1" x14ac:dyDescent="0.25">
      <c r="R232" s="149">
        <v>43696</v>
      </c>
      <c r="S232" s="149">
        <v>43696</v>
      </c>
    </row>
    <row r="233" spans="18:19" hidden="1" x14ac:dyDescent="0.25">
      <c r="R233" s="150">
        <v>43697</v>
      </c>
      <c r="S233" s="150">
        <v>43697</v>
      </c>
    </row>
    <row r="234" spans="18:19" hidden="1" x14ac:dyDescent="0.25">
      <c r="R234" s="149">
        <v>43698</v>
      </c>
      <c r="S234" s="149">
        <v>43698</v>
      </c>
    </row>
    <row r="235" spans="18:19" hidden="1" x14ac:dyDescent="0.25">
      <c r="R235" s="150">
        <v>43699</v>
      </c>
      <c r="S235" s="150">
        <v>43699</v>
      </c>
    </row>
    <row r="236" spans="18:19" hidden="1" x14ac:dyDescent="0.25">
      <c r="R236" s="149">
        <v>43700</v>
      </c>
      <c r="S236" s="149">
        <v>43700</v>
      </c>
    </row>
    <row r="237" spans="18:19" hidden="1" x14ac:dyDescent="0.25">
      <c r="R237" s="150">
        <v>43701</v>
      </c>
      <c r="S237" s="150">
        <v>43701</v>
      </c>
    </row>
    <row r="238" spans="18:19" hidden="1" x14ac:dyDescent="0.25">
      <c r="R238" s="149">
        <v>43702</v>
      </c>
      <c r="S238" s="149">
        <v>43702</v>
      </c>
    </row>
    <row r="239" spans="18:19" hidden="1" x14ac:dyDescent="0.25">
      <c r="R239" s="150">
        <v>43703</v>
      </c>
      <c r="S239" s="150">
        <v>43703</v>
      </c>
    </row>
    <row r="240" spans="18:19" hidden="1" x14ac:dyDescent="0.25">
      <c r="R240" s="149">
        <v>43704</v>
      </c>
      <c r="S240" s="149">
        <v>43704</v>
      </c>
    </row>
    <row r="241" spans="18:19" hidden="1" x14ac:dyDescent="0.25">
      <c r="R241" s="150">
        <v>43705</v>
      </c>
      <c r="S241" s="150">
        <v>43705</v>
      </c>
    </row>
    <row r="242" spans="18:19" hidden="1" x14ac:dyDescent="0.25">
      <c r="R242" s="149">
        <v>43706</v>
      </c>
      <c r="S242" s="149">
        <v>43706</v>
      </c>
    </row>
    <row r="243" spans="18:19" hidden="1" x14ac:dyDescent="0.25">
      <c r="R243" s="150">
        <v>43707</v>
      </c>
      <c r="S243" s="150">
        <v>43707</v>
      </c>
    </row>
    <row r="244" spans="18:19" hidden="1" x14ac:dyDescent="0.25">
      <c r="R244" s="149">
        <v>43708</v>
      </c>
      <c r="S244" s="149">
        <v>43708</v>
      </c>
    </row>
    <row r="245" spans="18:19" hidden="1" x14ac:dyDescent="0.25">
      <c r="R245" s="150">
        <v>43709</v>
      </c>
      <c r="S245" s="150">
        <v>43709</v>
      </c>
    </row>
    <row r="246" spans="18:19" hidden="1" x14ac:dyDescent="0.25">
      <c r="R246" s="149">
        <v>43710</v>
      </c>
      <c r="S246" s="149">
        <v>43710</v>
      </c>
    </row>
    <row r="247" spans="18:19" hidden="1" x14ac:dyDescent="0.25">
      <c r="R247" s="150">
        <v>43711</v>
      </c>
      <c r="S247" s="150">
        <v>43711</v>
      </c>
    </row>
    <row r="248" spans="18:19" hidden="1" x14ac:dyDescent="0.25">
      <c r="R248" s="149">
        <v>43712</v>
      </c>
      <c r="S248" s="149">
        <v>43712</v>
      </c>
    </row>
    <row r="249" spans="18:19" hidden="1" x14ac:dyDescent="0.25">
      <c r="R249" s="150">
        <v>43713</v>
      </c>
      <c r="S249" s="150">
        <v>43713</v>
      </c>
    </row>
    <row r="250" spans="18:19" hidden="1" x14ac:dyDescent="0.25">
      <c r="R250" s="149">
        <v>43714</v>
      </c>
      <c r="S250" s="149">
        <v>43714</v>
      </c>
    </row>
    <row r="251" spans="18:19" hidden="1" x14ac:dyDescent="0.25">
      <c r="R251" s="150">
        <v>43715</v>
      </c>
      <c r="S251" s="150">
        <v>43715</v>
      </c>
    </row>
    <row r="252" spans="18:19" hidden="1" x14ac:dyDescent="0.25">
      <c r="R252" s="149">
        <v>43716</v>
      </c>
      <c r="S252" s="149">
        <v>43716</v>
      </c>
    </row>
    <row r="253" spans="18:19" hidden="1" x14ac:dyDescent="0.25">
      <c r="R253" s="150">
        <v>43717</v>
      </c>
      <c r="S253" s="150">
        <v>43717</v>
      </c>
    </row>
    <row r="254" spans="18:19" hidden="1" x14ac:dyDescent="0.25">
      <c r="R254" s="149">
        <v>43718</v>
      </c>
      <c r="S254" s="149">
        <v>43718</v>
      </c>
    </row>
    <row r="255" spans="18:19" hidden="1" x14ac:dyDescent="0.25">
      <c r="R255" s="150">
        <v>43719</v>
      </c>
      <c r="S255" s="150">
        <v>43719</v>
      </c>
    </row>
    <row r="256" spans="18:19" hidden="1" x14ac:dyDescent="0.25">
      <c r="R256" s="149">
        <v>43720</v>
      </c>
      <c r="S256" s="149">
        <v>43720</v>
      </c>
    </row>
    <row r="257" spans="18:19" hidden="1" x14ac:dyDescent="0.25">
      <c r="R257" s="150">
        <v>43721</v>
      </c>
      <c r="S257" s="150">
        <v>43721</v>
      </c>
    </row>
    <row r="258" spans="18:19" hidden="1" x14ac:dyDescent="0.25">
      <c r="R258" s="149">
        <v>43722</v>
      </c>
      <c r="S258" s="149">
        <v>43722</v>
      </c>
    </row>
    <row r="259" spans="18:19" hidden="1" x14ac:dyDescent="0.25">
      <c r="R259" s="150">
        <v>43723</v>
      </c>
      <c r="S259" s="150">
        <v>43723</v>
      </c>
    </row>
    <row r="260" spans="18:19" hidden="1" x14ac:dyDescent="0.25">
      <c r="R260" s="149">
        <v>43724</v>
      </c>
      <c r="S260" s="149">
        <v>43724</v>
      </c>
    </row>
    <row r="261" spans="18:19" hidden="1" x14ac:dyDescent="0.25">
      <c r="R261" s="150">
        <v>43725</v>
      </c>
      <c r="S261" s="150">
        <v>43725</v>
      </c>
    </row>
    <row r="262" spans="18:19" hidden="1" x14ac:dyDescent="0.25">
      <c r="R262" s="149">
        <v>43726</v>
      </c>
      <c r="S262" s="149">
        <v>43726</v>
      </c>
    </row>
    <row r="263" spans="18:19" hidden="1" x14ac:dyDescent="0.25">
      <c r="R263" s="150">
        <v>43727</v>
      </c>
      <c r="S263" s="150">
        <v>43727</v>
      </c>
    </row>
    <row r="264" spans="18:19" hidden="1" x14ac:dyDescent="0.25">
      <c r="R264" s="149">
        <v>43728</v>
      </c>
      <c r="S264" s="149">
        <v>43728</v>
      </c>
    </row>
    <row r="265" spans="18:19" hidden="1" x14ac:dyDescent="0.25">
      <c r="R265" s="150">
        <v>43729</v>
      </c>
      <c r="S265" s="150">
        <v>43729</v>
      </c>
    </row>
    <row r="266" spans="18:19" hidden="1" x14ac:dyDescent="0.25">
      <c r="R266" s="149">
        <v>43730</v>
      </c>
      <c r="S266" s="149">
        <v>43730</v>
      </c>
    </row>
    <row r="267" spans="18:19" hidden="1" x14ac:dyDescent="0.25">
      <c r="R267" s="150">
        <v>43731</v>
      </c>
      <c r="S267" s="150">
        <v>43731</v>
      </c>
    </row>
    <row r="268" spans="18:19" hidden="1" x14ac:dyDescent="0.25">
      <c r="R268" s="149">
        <v>43732</v>
      </c>
      <c r="S268" s="149">
        <v>43732</v>
      </c>
    </row>
    <row r="269" spans="18:19" hidden="1" x14ac:dyDescent="0.25">
      <c r="R269" s="150">
        <v>43733</v>
      </c>
      <c r="S269" s="150">
        <v>43733</v>
      </c>
    </row>
    <row r="270" spans="18:19" hidden="1" x14ac:dyDescent="0.25">
      <c r="R270" s="149">
        <v>43734</v>
      </c>
      <c r="S270" s="149">
        <v>43734</v>
      </c>
    </row>
    <row r="271" spans="18:19" hidden="1" x14ac:dyDescent="0.25">
      <c r="R271" s="150">
        <v>43735</v>
      </c>
      <c r="S271" s="150">
        <v>43735</v>
      </c>
    </row>
    <row r="272" spans="18:19" hidden="1" x14ac:dyDescent="0.25">
      <c r="R272" s="149">
        <v>43736</v>
      </c>
      <c r="S272" s="149">
        <v>43736</v>
      </c>
    </row>
    <row r="273" spans="18:19" hidden="1" x14ac:dyDescent="0.25">
      <c r="R273" s="150">
        <v>43737</v>
      </c>
      <c r="S273" s="150">
        <v>43737</v>
      </c>
    </row>
    <row r="274" spans="18:19" hidden="1" x14ac:dyDescent="0.25">
      <c r="R274" s="149">
        <v>43738</v>
      </c>
      <c r="S274" s="149">
        <v>43738</v>
      </c>
    </row>
    <row r="275" spans="18:19" hidden="1" x14ac:dyDescent="0.25">
      <c r="R275" s="150">
        <v>43739</v>
      </c>
      <c r="S275" s="150">
        <v>43739</v>
      </c>
    </row>
    <row r="276" spans="18:19" hidden="1" x14ac:dyDescent="0.25">
      <c r="R276" s="149">
        <v>43740</v>
      </c>
      <c r="S276" s="149">
        <v>43740</v>
      </c>
    </row>
    <row r="277" spans="18:19" hidden="1" x14ac:dyDescent="0.25">
      <c r="R277" s="150">
        <v>43741</v>
      </c>
      <c r="S277" s="150">
        <v>43741</v>
      </c>
    </row>
    <row r="278" spans="18:19" hidden="1" x14ac:dyDescent="0.25">
      <c r="R278" s="149">
        <v>43742</v>
      </c>
      <c r="S278" s="149">
        <v>43742</v>
      </c>
    </row>
    <row r="279" spans="18:19" hidden="1" x14ac:dyDescent="0.25">
      <c r="R279" s="150">
        <v>43743</v>
      </c>
      <c r="S279" s="150">
        <v>43743</v>
      </c>
    </row>
    <row r="280" spans="18:19" hidden="1" x14ac:dyDescent="0.25">
      <c r="R280" s="149">
        <v>43744</v>
      </c>
      <c r="S280" s="149">
        <v>43744</v>
      </c>
    </row>
    <row r="281" spans="18:19" hidden="1" x14ac:dyDescent="0.25">
      <c r="R281" s="150">
        <v>43745</v>
      </c>
      <c r="S281" s="150">
        <v>43745</v>
      </c>
    </row>
    <row r="282" spans="18:19" hidden="1" x14ac:dyDescent="0.25">
      <c r="R282" s="149">
        <v>43746</v>
      </c>
      <c r="S282" s="149">
        <v>43746</v>
      </c>
    </row>
    <row r="283" spans="18:19" hidden="1" x14ac:dyDescent="0.25">
      <c r="R283" s="150">
        <v>43747</v>
      </c>
      <c r="S283" s="150">
        <v>43747</v>
      </c>
    </row>
    <row r="284" spans="18:19" hidden="1" x14ac:dyDescent="0.25">
      <c r="R284" s="149">
        <v>43748</v>
      </c>
      <c r="S284" s="149">
        <v>43748</v>
      </c>
    </row>
    <row r="285" spans="18:19" hidden="1" x14ac:dyDescent="0.25">
      <c r="R285" s="150">
        <v>43749</v>
      </c>
      <c r="S285" s="150">
        <v>43749</v>
      </c>
    </row>
    <row r="286" spans="18:19" hidden="1" x14ac:dyDescent="0.25">
      <c r="R286" s="149">
        <v>43750</v>
      </c>
      <c r="S286" s="149">
        <v>43750</v>
      </c>
    </row>
    <row r="287" spans="18:19" hidden="1" x14ac:dyDescent="0.25">
      <c r="R287" s="150">
        <v>43751</v>
      </c>
      <c r="S287" s="150">
        <v>43751</v>
      </c>
    </row>
    <row r="288" spans="18:19" hidden="1" x14ac:dyDescent="0.25">
      <c r="R288" s="149">
        <v>43752</v>
      </c>
      <c r="S288" s="149">
        <v>43752</v>
      </c>
    </row>
    <row r="289" spans="18:19" hidden="1" x14ac:dyDescent="0.25">
      <c r="R289" s="150">
        <v>43753</v>
      </c>
      <c r="S289" s="150">
        <v>43753</v>
      </c>
    </row>
    <row r="290" spans="18:19" hidden="1" x14ac:dyDescent="0.25">
      <c r="R290" s="149">
        <v>43754</v>
      </c>
      <c r="S290" s="149">
        <v>43754</v>
      </c>
    </row>
    <row r="291" spans="18:19" hidden="1" x14ac:dyDescent="0.25">
      <c r="R291" s="150">
        <v>43755</v>
      </c>
      <c r="S291" s="150">
        <v>43755</v>
      </c>
    </row>
    <row r="292" spans="18:19" hidden="1" x14ac:dyDescent="0.25">
      <c r="R292" s="149">
        <v>43756</v>
      </c>
      <c r="S292" s="149">
        <v>43756</v>
      </c>
    </row>
    <row r="293" spans="18:19" hidden="1" x14ac:dyDescent="0.25">
      <c r="R293" s="150">
        <v>43757</v>
      </c>
      <c r="S293" s="150">
        <v>43757</v>
      </c>
    </row>
    <row r="294" spans="18:19" hidden="1" x14ac:dyDescent="0.25">
      <c r="R294" s="149">
        <v>43758</v>
      </c>
      <c r="S294" s="149">
        <v>43758</v>
      </c>
    </row>
    <row r="295" spans="18:19" hidden="1" x14ac:dyDescent="0.25">
      <c r="R295" s="150">
        <v>43759</v>
      </c>
      <c r="S295" s="150">
        <v>43759</v>
      </c>
    </row>
    <row r="296" spans="18:19" hidden="1" x14ac:dyDescent="0.25">
      <c r="R296" s="149">
        <v>43760</v>
      </c>
      <c r="S296" s="149">
        <v>43760</v>
      </c>
    </row>
    <row r="297" spans="18:19" hidden="1" x14ac:dyDescent="0.25">
      <c r="R297" s="150">
        <v>43761</v>
      </c>
      <c r="S297" s="150">
        <v>43761</v>
      </c>
    </row>
    <row r="298" spans="18:19" hidden="1" x14ac:dyDescent="0.25">
      <c r="R298" s="149">
        <v>43762</v>
      </c>
      <c r="S298" s="149">
        <v>43762</v>
      </c>
    </row>
    <row r="299" spans="18:19" hidden="1" x14ac:dyDescent="0.25">
      <c r="R299" s="150">
        <v>43763</v>
      </c>
      <c r="S299" s="150">
        <v>43763</v>
      </c>
    </row>
    <row r="300" spans="18:19" hidden="1" x14ac:dyDescent="0.25">
      <c r="R300" s="149">
        <v>43764</v>
      </c>
      <c r="S300" s="149">
        <v>43764</v>
      </c>
    </row>
    <row r="301" spans="18:19" hidden="1" x14ac:dyDescent="0.25">
      <c r="R301" s="150">
        <v>43765</v>
      </c>
      <c r="S301" s="150">
        <v>43765</v>
      </c>
    </row>
    <row r="302" spans="18:19" hidden="1" x14ac:dyDescent="0.25">
      <c r="R302" s="149">
        <v>43766</v>
      </c>
      <c r="S302" s="149">
        <v>43766</v>
      </c>
    </row>
    <row r="303" spans="18:19" hidden="1" x14ac:dyDescent="0.25">
      <c r="R303" s="150">
        <v>43767</v>
      </c>
      <c r="S303" s="150">
        <v>43767</v>
      </c>
    </row>
    <row r="304" spans="18:19" hidden="1" x14ac:dyDescent="0.25">
      <c r="R304" s="149">
        <v>43768</v>
      </c>
      <c r="S304" s="149">
        <v>43768</v>
      </c>
    </row>
    <row r="305" spans="18:19" hidden="1" x14ac:dyDescent="0.25">
      <c r="R305" s="150">
        <v>43769</v>
      </c>
      <c r="S305" s="150">
        <v>43769</v>
      </c>
    </row>
    <row r="306" spans="18:19" hidden="1" x14ac:dyDescent="0.25">
      <c r="R306" s="149">
        <v>43770</v>
      </c>
      <c r="S306" s="149">
        <v>43770</v>
      </c>
    </row>
    <row r="307" spans="18:19" hidden="1" x14ac:dyDescent="0.25">
      <c r="R307" s="150">
        <v>43771</v>
      </c>
      <c r="S307" s="150">
        <v>43771</v>
      </c>
    </row>
    <row r="308" spans="18:19" hidden="1" x14ac:dyDescent="0.25">
      <c r="R308" s="149">
        <v>43772</v>
      </c>
      <c r="S308" s="149">
        <v>43772</v>
      </c>
    </row>
    <row r="309" spans="18:19" hidden="1" x14ac:dyDescent="0.25">
      <c r="R309" s="150">
        <v>43773</v>
      </c>
      <c r="S309" s="150">
        <v>43773</v>
      </c>
    </row>
    <row r="310" spans="18:19" hidden="1" x14ac:dyDescent="0.25">
      <c r="R310" s="149">
        <v>43774</v>
      </c>
      <c r="S310" s="149">
        <v>43774</v>
      </c>
    </row>
    <row r="311" spans="18:19" hidden="1" x14ac:dyDescent="0.25">
      <c r="R311" s="150">
        <v>43775</v>
      </c>
      <c r="S311" s="150">
        <v>43775</v>
      </c>
    </row>
    <row r="312" spans="18:19" hidden="1" x14ac:dyDescent="0.25">
      <c r="R312" s="149">
        <v>43776</v>
      </c>
      <c r="S312" s="149">
        <v>43776</v>
      </c>
    </row>
    <row r="313" spans="18:19" hidden="1" x14ac:dyDescent="0.25">
      <c r="R313" s="150">
        <v>43777</v>
      </c>
      <c r="S313" s="150">
        <v>43777</v>
      </c>
    </row>
    <row r="314" spans="18:19" hidden="1" x14ac:dyDescent="0.25">
      <c r="R314" s="149">
        <v>43778</v>
      </c>
      <c r="S314" s="149">
        <v>43778</v>
      </c>
    </row>
    <row r="315" spans="18:19" hidden="1" x14ac:dyDescent="0.25">
      <c r="R315" s="150">
        <v>43779</v>
      </c>
      <c r="S315" s="150">
        <v>43779</v>
      </c>
    </row>
    <row r="316" spans="18:19" hidden="1" x14ac:dyDescent="0.25">
      <c r="R316" s="149">
        <v>43780</v>
      </c>
      <c r="S316" s="149">
        <v>43780</v>
      </c>
    </row>
    <row r="317" spans="18:19" hidden="1" x14ac:dyDescent="0.25">
      <c r="R317" s="150">
        <v>43781</v>
      </c>
      <c r="S317" s="150">
        <v>43781</v>
      </c>
    </row>
    <row r="318" spans="18:19" hidden="1" x14ac:dyDescent="0.25">
      <c r="R318" s="149">
        <v>43782</v>
      </c>
      <c r="S318" s="149">
        <v>43782</v>
      </c>
    </row>
    <row r="319" spans="18:19" hidden="1" x14ac:dyDescent="0.25">
      <c r="R319" s="150">
        <v>43783</v>
      </c>
      <c r="S319" s="150">
        <v>43783</v>
      </c>
    </row>
    <row r="320" spans="18:19" hidden="1" x14ac:dyDescent="0.25">
      <c r="R320" s="149">
        <v>43784</v>
      </c>
      <c r="S320" s="149">
        <v>43784</v>
      </c>
    </row>
    <row r="321" spans="18:19" hidden="1" x14ac:dyDescent="0.25">
      <c r="R321" s="150">
        <v>43785</v>
      </c>
      <c r="S321" s="150">
        <v>43785</v>
      </c>
    </row>
    <row r="322" spans="18:19" hidden="1" x14ac:dyDescent="0.25">
      <c r="R322" s="149">
        <v>43786</v>
      </c>
      <c r="S322" s="149">
        <v>43786</v>
      </c>
    </row>
    <row r="323" spans="18:19" hidden="1" x14ac:dyDescent="0.25">
      <c r="R323" s="150">
        <v>43787</v>
      </c>
      <c r="S323" s="150">
        <v>43787</v>
      </c>
    </row>
    <row r="324" spans="18:19" hidden="1" x14ac:dyDescent="0.25">
      <c r="R324" s="149">
        <v>43788</v>
      </c>
      <c r="S324" s="149">
        <v>43788</v>
      </c>
    </row>
    <row r="325" spans="18:19" hidden="1" x14ac:dyDescent="0.25">
      <c r="R325" s="150">
        <v>43789</v>
      </c>
      <c r="S325" s="150">
        <v>43789</v>
      </c>
    </row>
    <row r="326" spans="18:19" hidden="1" x14ac:dyDescent="0.25">
      <c r="R326" s="149">
        <v>43790</v>
      </c>
      <c r="S326" s="149">
        <v>43790</v>
      </c>
    </row>
    <row r="327" spans="18:19" hidden="1" x14ac:dyDescent="0.25">
      <c r="R327" s="150">
        <v>43791</v>
      </c>
      <c r="S327" s="150">
        <v>43791</v>
      </c>
    </row>
    <row r="328" spans="18:19" hidden="1" x14ac:dyDescent="0.25">
      <c r="R328" s="149">
        <v>43792</v>
      </c>
      <c r="S328" s="149">
        <v>43792</v>
      </c>
    </row>
    <row r="329" spans="18:19" hidden="1" x14ac:dyDescent="0.25">
      <c r="R329" s="150">
        <v>43793</v>
      </c>
      <c r="S329" s="150">
        <v>43793</v>
      </c>
    </row>
    <row r="330" spans="18:19" hidden="1" x14ac:dyDescent="0.25">
      <c r="R330" s="149">
        <v>43794</v>
      </c>
      <c r="S330" s="149">
        <v>43794</v>
      </c>
    </row>
    <row r="331" spans="18:19" hidden="1" x14ac:dyDescent="0.25">
      <c r="R331" s="150">
        <v>43795</v>
      </c>
      <c r="S331" s="150">
        <v>43795</v>
      </c>
    </row>
    <row r="332" spans="18:19" hidden="1" x14ac:dyDescent="0.25">
      <c r="R332" s="149">
        <v>43796</v>
      </c>
      <c r="S332" s="149">
        <v>43796</v>
      </c>
    </row>
    <row r="333" spans="18:19" hidden="1" x14ac:dyDescent="0.25">
      <c r="R333" s="150">
        <v>43797</v>
      </c>
      <c r="S333" s="150">
        <v>43797</v>
      </c>
    </row>
    <row r="334" spans="18:19" hidden="1" x14ac:dyDescent="0.25">
      <c r="R334" s="149">
        <v>43798</v>
      </c>
      <c r="S334" s="149">
        <v>43798</v>
      </c>
    </row>
    <row r="335" spans="18:19" hidden="1" x14ac:dyDescent="0.25">
      <c r="R335" s="150">
        <v>43799</v>
      </c>
      <c r="S335" s="150">
        <v>43799</v>
      </c>
    </row>
    <row r="336" spans="18:19" hidden="1" x14ac:dyDescent="0.25">
      <c r="R336" s="149">
        <v>43800</v>
      </c>
      <c r="S336" s="149">
        <v>43800</v>
      </c>
    </row>
    <row r="337" spans="18:19" hidden="1" x14ac:dyDescent="0.25">
      <c r="R337" s="150">
        <v>43801</v>
      </c>
      <c r="S337" s="150">
        <v>43801</v>
      </c>
    </row>
    <row r="338" spans="18:19" hidden="1" x14ac:dyDescent="0.25">
      <c r="R338" s="149">
        <v>43802</v>
      </c>
      <c r="S338" s="149">
        <v>43802</v>
      </c>
    </row>
    <row r="339" spans="18:19" hidden="1" x14ac:dyDescent="0.25">
      <c r="R339" s="150">
        <v>43803</v>
      </c>
      <c r="S339" s="150">
        <v>43803</v>
      </c>
    </row>
    <row r="340" spans="18:19" hidden="1" x14ac:dyDescent="0.25">
      <c r="R340" s="149">
        <v>43804</v>
      </c>
      <c r="S340" s="149">
        <v>43804</v>
      </c>
    </row>
    <row r="341" spans="18:19" hidden="1" x14ac:dyDescent="0.25">
      <c r="R341" s="150">
        <v>43805</v>
      </c>
      <c r="S341" s="150">
        <v>43805</v>
      </c>
    </row>
    <row r="342" spans="18:19" hidden="1" x14ac:dyDescent="0.25">
      <c r="R342" s="149">
        <v>43806</v>
      </c>
      <c r="S342" s="149">
        <v>43806</v>
      </c>
    </row>
    <row r="343" spans="18:19" hidden="1" x14ac:dyDescent="0.25">
      <c r="R343" s="150">
        <v>43807</v>
      </c>
      <c r="S343" s="150">
        <v>43807</v>
      </c>
    </row>
    <row r="344" spans="18:19" hidden="1" x14ac:dyDescent="0.25">
      <c r="R344" s="149">
        <v>43808</v>
      </c>
      <c r="S344" s="149">
        <v>43808</v>
      </c>
    </row>
    <row r="345" spans="18:19" hidden="1" x14ac:dyDescent="0.25">
      <c r="R345" s="150">
        <v>43809</v>
      </c>
      <c r="S345" s="150">
        <v>43809</v>
      </c>
    </row>
    <row r="346" spans="18:19" hidden="1" x14ac:dyDescent="0.25">
      <c r="R346" s="149">
        <v>43810</v>
      </c>
      <c r="S346" s="149">
        <v>43810</v>
      </c>
    </row>
    <row r="347" spans="18:19" hidden="1" x14ac:dyDescent="0.25">
      <c r="R347" s="150">
        <v>43811</v>
      </c>
      <c r="S347" s="150">
        <v>43811</v>
      </c>
    </row>
    <row r="348" spans="18:19" hidden="1" x14ac:dyDescent="0.25">
      <c r="R348" s="149">
        <v>43812</v>
      </c>
      <c r="S348" s="149">
        <v>43812</v>
      </c>
    </row>
    <row r="349" spans="18:19" hidden="1" x14ac:dyDescent="0.25">
      <c r="R349" s="150">
        <v>43813</v>
      </c>
      <c r="S349" s="150">
        <v>43813</v>
      </c>
    </row>
    <row r="350" spans="18:19" hidden="1" x14ac:dyDescent="0.25">
      <c r="R350" s="149">
        <v>43814</v>
      </c>
      <c r="S350" s="149">
        <v>43814</v>
      </c>
    </row>
    <row r="351" spans="18:19" hidden="1" x14ac:dyDescent="0.25">
      <c r="R351" s="150">
        <v>43815</v>
      </c>
      <c r="S351" s="150">
        <v>43815</v>
      </c>
    </row>
    <row r="352" spans="18:19" hidden="1" x14ac:dyDescent="0.25">
      <c r="R352" s="149">
        <v>43816</v>
      </c>
      <c r="S352" s="149">
        <v>43816</v>
      </c>
    </row>
    <row r="353" spans="18:19" hidden="1" x14ac:dyDescent="0.25">
      <c r="R353" s="150">
        <v>43817</v>
      </c>
      <c r="S353" s="150">
        <v>43817</v>
      </c>
    </row>
    <row r="354" spans="18:19" hidden="1" x14ac:dyDescent="0.25">
      <c r="R354" s="149">
        <v>43818</v>
      </c>
      <c r="S354" s="149">
        <v>43818</v>
      </c>
    </row>
    <row r="355" spans="18:19" hidden="1" x14ac:dyDescent="0.25">
      <c r="R355" s="150">
        <v>43819</v>
      </c>
      <c r="S355" s="150">
        <v>43819</v>
      </c>
    </row>
    <row r="356" spans="18:19" hidden="1" x14ac:dyDescent="0.25">
      <c r="R356" s="149">
        <v>43820</v>
      </c>
      <c r="S356" s="149">
        <v>43820</v>
      </c>
    </row>
    <row r="357" spans="18:19" hidden="1" x14ac:dyDescent="0.25">
      <c r="R357" s="150">
        <v>43821</v>
      </c>
      <c r="S357" s="150">
        <v>43821</v>
      </c>
    </row>
    <row r="358" spans="18:19" hidden="1" x14ac:dyDescent="0.25">
      <c r="R358" s="149">
        <v>43822</v>
      </c>
      <c r="S358" s="149">
        <v>43822</v>
      </c>
    </row>
    <row r="359" spans="18:19" hidden="1" x14ac:dyDescent="0.25">
      <c r="R359" s="150">
        <v>43823</v>
      </c>
      <c r="S359" s="150">
        <v>43823</v>
      </c>
    </row>
    <row r="360" spans="18:19" hidden="1" x14ac:dyDescent="0.25">
      <c r="R360" s="149">
        <v>43824</v>
      </c>
      <c r="S360" s="149">
        <v>43824</v>
      </c>
    </row>
    <row r="361" spans="18:19" hidden="1" x14ac:dyDescent="0.25">
      <c r="R361" s="150">
        <v>43825</v>
      </c>
      <c r="S361" s="150">
        <v>43825</v>
      </c>
    </row>
    <row r="362" spans="18:19" hidden="1" x14ac:dyDescent="0.25">
      <c r="R362" s="149">
        <v>43826</v>
      </c>
      <c r="S362" s="149">
        <v>43826</v>
      </c>
    </row>
    <row r="363" spans="18:19" hidden="1" x14ac:dyDescent="0.25">
      <c r="R363" s="150">
        <v>43827</v>
      </c>
      <c r="S363" s="150">
        <v>43827</v>
      </c>
    </row>
    <row r="364" spans="18:19" hidden="1" x14ac:dyDescent="0.25">
      <c r="R364" s="149">
        <v>43828</v>
      </c>
      <c r="S364" s="149">
        <v>43828</v>
      </c>
    </row>
    <row r="365" spans="18:19" hidden="1" x14ac:dyDescent="0.25">
      <c r="R365" s="150">
        <v>43829</v>
      </c>
      <c r="S365" s="150">
        <v>43829</v>
      </c>
    </row>
    <row r="366" spans="18:19" hidden="1" x14ac:dyDescent="0.25">
      <c r="R366" s="149">
        <v>43830</v>
      </c>
      <c r="S366" s="149">
        <v>43830</v>
      </c>
    </row>
    <row r="367" spans="18:19" hidden="1" x14ac:dyDescent="0.25">
      <c r="R367" s="150">
        <v>43831</v>
      </c>
      <c r="S367" s="150">
        <v>43831</v>
      </c>
    </row>
    <row r="368" spans="18:19" hidden="1" x14ac:dyDescent="0.25">
      <c r="R368" s="149">
        <v>43832</v>
      </c>
      <c r="S368" s="149">
        <v>43832</v>
      </c>
    </row>
    <row r="369" spans="18:19" hidden="1" x14ac:dyDescent="0.25">
      <c r="R369" s="150">
        <v>43833</v>
      </c>
      <c r="S369" s="150">
        <v>43833</v>
      </c>
    </row>
    <row r="370" spans="18:19" hidden="1" x14ac:dyDescent="0.25">
      <c r="R370" s="149">
        <v>43834</v>
      </c>
      <c r="S370" s="149">
        <v>43834</v>
      </c>
    </row>
    <row r="371" spans="18:19" hidden="1" x14ac:dyDescent="0.25">
      <c r="R371" s="150">
        <v>43835</v>
      </c>
      <c r="S371" s="150">
        <v>43835</v>
      </c>
    </row>
    <row r="372" spans="18:19" hidden="1" x14ac:dyDescent="0.25">
      <c r="R372" s="149">
        <v>43836</v>
      </c>
      <c r="S372" s="149">
        <v>43836</v>
      </c>
    </row>
    <row r="373" spans="18:19" hidden="1" x14ac:dyDescent="0.25">
      <c r="R373" s="150">
        <v>43837</v>
      </c>
      <c r="S373" s="150">
        <v>43837</v>
      </c>
    </row>
    <row r="374" spans="18:19" hidden="1" x14ac:dyDescent="0.25">
      <c r="R374" s="149">
        <v>43838</v>
      </c>
      <c r="S374" s="149">
        <v>43838</v>
      </c>
    </row>
    <row r="375" spans="18:19" hidden="1" x14ac:dyDescent="0.25">
      <c r="R375" s="150">
        <v>43839</v>
      </c>
      <c r="S375" s="150">
        <v>43839</v>
      </c>
    </row>
    <row r="376" spans="18:19" hidden="1" x14ac:dyDescent="0.25">
      <c r="R376" s="149">
        <v>43840</v>
      </c>
      <c r="S376" s="149">
        <v>43840</v>
      </c>
    </row>
    <row r="377" spans="18:19" hidden="1" x14ac:dyDescent="0.25">
      <c r="R377" s="150">
        <v>43841</v>
      </c>
      <c r="S377" s="150">
        <v>43841</v>
      </c>
    </row>
    <row r="378" spans="18:19" hidden="1" x14ac:dyDescent="0.25">
      <c r="R378" s="149">
        <v>43842</v>
      </c>
      <c r="S378" s="149">
        <v>43842</v>
      </c>
    </row>
    <row r="379" spans="18:19" hidden="1" x14ac:dyDescent="0.25">
      <c r="R379" s="150">
        <v>43843</v>
      </c>
      <c r="S379" s="150">
        <v>43843</v>
      </c>
    </row>
    <row r="380" spans="18:19" hidden="1" x14ac:dyDescent="0.25">
      <c r="R380" s="149">
        <v>43844</v>
      </c>
      <c r="S380" s="149">
        <v>43844</v>
      </c>
    </row>
    <row r="381" spans="18:19" hidden="1" x14ac:dyDescent="0.25">
      <c r="R381" s="150">
        <v>43845</v>
      </c>
      <c r="S381" s="150">
        <v>43845</v>
      </c>
    </row>
    <row r="382" spans="18:19" hidden="1" x14ac:dyDescent="0.25">
      <c r="R382" s="149">
        <v>43846</v>
      </c>
      <c r="S382" s="149">
        <v>43846</v>
      </c>
    </row>
    <row r="383" spans="18:19" hidden="1" x14ac:dyDescent="0.25">
      <c r="R383" s="150">
        <v>43847</v>
      </c>
      <c r="S383" s="150">
        <v>43847</v>
      </c>
    </row>
    <row r="384" spans="18:19" hidden="1" x14ac:dyDescent="0.25">
      <c r="R384" s="149">
        <v>43848</v>
      </c>
      <c r="S384" s="149">
        <v>43848</v>
      </c>
    </row>
    <row r="385" spans="18:19" hidden="1" x14ac:dyDescent="0.25">
      <c r="R385" s="150">
        <v>43849</v>
      </c>
      <c r="S385" s="150">
        <v>43849</v>
      </c>
    </row>
    <row r="386" spans="18:19" hidden="1" x14ac:dyDescent="0.25">
      <c r="R386" s="149">
        <v>43850</v>
      </c>
      <c r="S386" s="149">
        <v>43850</v>
      </c>
    </row>
    <row r="387" spans="18:19" hidden="1" x14ac:dyDescent="0.25">
      <c r="R387" s="150">
        <v>43851</v>
      </c>
      <c r="S387" s="150">
        <v>43851</v>
      </c>
    </row>
    <row r="388" spans="18:19" hidden="1" x14ac:dyDescent="0.25">
      <c r="R388" s="149">
        <v>43852</v>
      </c>
      <c r="S388" s="149">
        <v>43852</v>
      </c>
    </row>
    <row r="389" spans="18:19" hidden="1" x14ac:dyDescent="0.25">
      <c r="R389" s="150">
        <v>43853</v>
      </c>
      <c r="S389" s="150">
        <v>43853</v>
      </c>
    </row>
    <row r="390" spans="18:19" hidden="1" x14ac:dyDescent="0.25">
      <c r="R390" s="149">
        <v>43854</v>
      </c>
      <c r="S390" s="149">
        <v>43854</v>
      </c>
    </row>
    <row r="391" spans="18:19" hidden="1" x14ac:dyDescent="0.25">
      <c r="R391" s="150">
        <v>43855</v>
      </c>
      <c r="S391" s="150">
        <v>43855</v>
      </c>
    </row>
    <row r="392" spans="18:19" hidden="1" x14ac:dyDescent="0.25">
      <c r="R392" s="149">
        <v>43856</v>
      </c>
      <c r="S392" s="149">
        <v>43856</v>
      </c>
    </row>
    <row r="393" spans="18:19" hidden="1" x14ac:dyDescent="0.25">
      <c r="R393" s="149">
        <v>43857</v>
      </c>
      <c r="S393" s="149">
        <v>43857</v>
      </c>
    </row>
    <row r="394" spans="18:19" hidden="1" x14ac:dyDescent="0.25">
      <c r="R394" s="150">
        <v>43858</v>
      </c>
      <c r="S394" s="150">
        <v>43858</v>
      </c>
    </row>
    <row r="395" spans="18:19" hidden="1" x14ac:dyDescent="0.25">
      <c r="R395" s="149">
        <v>43859</v>
      </c>
      <c r="S395" s="149">
        <v>43859</v>
      </c>
    </row>
    <row r="396" spans="18:19" hidden="1" x14ac:dyDescent="0.25">
      <c r="R396" s="150">
        <v>43860</v>
      </c>
      <c r="S396" s="150">
        <v>43860</v>
      </c>
    </row>
    <row r="397" spans="18:19" hidden="1" x14ac:dyDescent="0.25">
      <c r="R397" s="149">
        <v>43861</v>
      </c>
      <c r="S397" s="149">
        <v>43861</v>
      </c>
    </row>
    <row r="398" spans="18:19" hidden="1" x14ac:dyDescent="0.25">
      <c r="R398" s="150">
        <v>43862</v>
      </c>
      <c r="S398" s="150">
        <v>43862</v>
      </c>
    </row>
    <row r="399" spans="18:19" hidden="1" x14ac:dyDescent="0.25">
      <c r="R399" s="149">
        <v>43863</v>
      </c>
      <c r="S399" s="149">
        <v>43863</v>
      </c>
    </row>
    <row r="400" spans="18:19" hidden="1" x14ac:dyDescent="0.25">
      <c r="R400" s="150">
        <v>43864</v>
      </c>
      <c r="S400" s="150">
        <v>43864</v>
      </c>
    </row>
    <row r="401" spans="18:19" hidden="1" x14ac:dyDescent="0.25">
      <c r="R401" s="149">
        <v>43865</v>
      </c>
      <c r="S401" s="149">
        <v>43865</v>
      </c>
    </row>
    <row r="402" spans="18:19" hidden="1" x14ac:dyDescent="0.25">
      <c r="R402" s="150">
        <v>43866</v>
      </c>
      <c r="S402" s="150">
        <v>43866</v>
      </c>
    </row>
    <row r="403" spans="18:19" hidden="1" x14ac:dyDescent="0.25">
      <c r="R403" s="149">
        <v>43867</v>
      </c>
      <c r="S403" s="149">
        <v>43867</v>
      </c>
    </row>
    <row r="404" spans="18:19" hidden="1" x14ac:dyDescent="0.25">
      <c r="R404" s="150">
        <v>43868</v>
      </c>
      <c r="S404" s="150">
        <v>43868</v>
      </c>
    </row>
    <row r="405" spans="18:19" hidden="1" x14ac:dyDescent="0.25">
      <c r="R405" s="149">
        <v>43869</v>
      </c>
      <c r="S405" s="149">
        <v>43869</v>
      </c>
    </row>
    <row r="406" spans="18:19" hidden="1" x14ac:dyDescent="0.25">
      <c r="R406" s="150">
        <v>43870</v>
      </c>
      <c r="S406" s="150">
        <v>43870</v>
      </c>
    </row>
    <row r="407" spans="18:19" hidden="1" x14ac:dyDescent="0.25">
      <c r="R407" s="149">
        <v>43871</v>
      </c>
      <c r="S407" s="149">
        <v>43871</v>
      </c>
    </row>
    <row r="408" spans="18:19" hidden="1" x14ac:dyDescent="0.25">
      <c r="R408" s="150">
        <v>43872</v>
      </c>
      <c r="S408" s="150">
        <v>43872</v>
      </c>
    </row>
    <row r="409" spans="18:19" hidden="1" x14ac:dyDescent="0.25">
      <c r="R409" s="149">
        <v>43873</v>
      </c>
      <c r="S409" s="149">
        <v>43873</v>
      </c>
    </row>
    <row r="410" spans="18:19" hidden="1" x14ac:dyDescent="0.25">
      <c r="R410" s="150">
        <v>43874</v>
      </c>
      <c r="S410" s="150">
        <v>43874</v>
      </c>
    </row>
    <row r="411" spans="18:19" hidden="1" x14ac:dyDescent="0.25">
      <c r="R411" s="149">
        <v>43875</v>
      </c>
      <c r="S411" s="149">
        <v>43875</v>
      </c>
    </row>
    <row r="412" spans="18:19" hidden="1" x14ac:dyDescent="0.25">
      <c r="R412" s="150">
        <v>43876</v>
      </c>
      <c r="S412" s="150">
        <v>43876</v>
      </c>
    </row>
    <row r="413" spans="18:19" hidden="1" x14ac:dyDescent="0.25"/>
    <row r="414" spans="18:19" hidden="1" x14ac:dyDescent="0.25"/>
    <row r="415" spans="18:19" hidden="1" x14ac:dyDescent="0.25"/>
    <row r="416" spans="18:19" hidden="1" x14ac:dyDescent="0.25"/>
    <row r="417" hidden="1" x14ac:dyDescent="0.25"/>
    <row r="418" hidden="1" x14ac:dyDescent="0.25"/>
    <row r="419" hidden="1" x14ac:dyDescent="0.25"/>
    <row r="420" hidden="1" x14ac:dyDescent="0.25"/>
    <row r="421" hidden="1" x14ac:dyDescent="0.25"/>
    <row r="422" hidden="1" x14ac:dyDescent="0.25"/>
    <row r="423" hidden="1" x14ac:dyDescent="0.25"/>
  </sheetData>
  <sheetProtection algorithmName="SHA-512" hashValue="E/wG1u85Jur4wg1Ao091jww2s8RxER+8lM+soRAZakF2cgIT+m9PT7OgqWFi2xc5XwPiaAJZPx+N60S2npwtAA==" saltValue="03Ms8hA1bmogyvw9rZxdkA==" spinCount="100000" sheet="1" objects="1" scenarios="1"/>
  <mergeCells count="21">
    <mergeCell ref="C86:G87"/>
    <mergeCell ref="C84:G85"/>
    <mergeCell ref="C83:G83"/>
    <mergeCell ref="C3:G3"/>
    <mergeCell ref="C4:G4"/>
    <mergeCell ref="C5:G5"/>
    <mergeCell ref="C6:G6"/>
    <mergeCell ref="C82:G82"/>
    <mergeCell ref="C34:G34"/>
    <mergeCell ref="C76:G77"/>
    <mergeCell ref="C79:G81"/>
    <mergeCell ref="C75:G75"/>
    <mergeCell ref="E10:G10"/>
    <mergeCell ref="E11:G11"/>
    <mergeCell ref="E12:G12"/>
    <mergeCell ref="G70:G71"/>
    <mergeCell ref="K8:L8"/>
    <mergeCell ref="K26:L28"/>
    <mergeCell ref="K9:L25"/>
    <mergeCell ref="E53:F53"/>
    <mergeCell ref="E54:F54"/>
  </mergeCells>
  <conditionalFormatting sqref="E10:G10">
    <cfRule type="cellIs" dxfId="2" priority="4" operator="equal">
      <formula>"&lt;-- Select Period From Drop Down Menu"</formula>
    </cfRule>
  </conditionalFormatting>
  <conditionalFormatting sqref="E11:G11">
    <cfRule type="cellIs" dxfId="1" priority="3" operator="equal">
      <formula>"&lt;-- Select Period Start From Drop Down Menu"</formula>
    </cfRule>
  </conditionalFormatting>
  <conditionalFormatting sqref="E12:G12">
    <cfRule type="cellIs" dxfId="0" priority="1" operator="equal">
      <formula>"&lt;-- Select Period End From Drop Down Menu"</formula>
    </cfRule>
  </conditionalFormatting>
  <dataValidations count="3">
    <dataValidation type="list" allowBlank="1" showInputMessage="1" showErrorMessage="1" sqref="D10" xr:uid="{A7B405E9-0E58-41AF-A395-D0A90E1427B8}">
      <formula1>$P$7:$P$10</formula1>
    </dataValidation>
    <dataValidation type="list" allowBlank="1" showInputMessage="1" showErrorMessage="1" sqref="D11" xr:uid="{F917866D-861A-4837-9228-F877110959C3}">
      <formula1>$R$6:$R$412</formula1>
    </dataValidation>
    <dataValidation type="list" allowBlank="1" showInputMessage="1" showErrorMessage="1" sqref="D12" xr:uid="{175CC8D5-9D3A-4413-A8F9-AE3952A02C25}">
      <formula1>$S$6:$S$412</formula1>
    </dataValidation>
  </dataValidations>
  <printOptions horizontalCentered="1"/>
  <pageMargins left="0.7" right="0.7" top="0.25" bottom="0.25" header="0" footer="0"/>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workbookViewId="0">
      <selection activeCell="A18" sqref="A18"/>
    </sheetView>
  </sheetViews>
  <sheetFormatPr defaultRowHeight="15" x14ac:dyDescent="0.25"/>
  <cols>
    <col min="1" max="1" width="51.140625" customWidth="1"/>
    <col min="2" max="2" width="13.42578125" style="1" bestFit="1" customWidth="1"/>
    <col min="4" max="4" width="10" customWidth="1"/>
    <col min="5" max="5" width="13.42578125" customWidth="1"/>
    <col min="8" max="8" width="11.5703125" bestFit="1" customWidth="1"/>
  </cols>
  <sheetData>
    <row r="1" spans="1:5" ht="21" x14ac:dyDescent="0.35">
      <c r="A1" s="222" t="s">
        <v>44</v>
      </c>
      <c r="B1" s="222"/>
      <c r="C1" s="222"/>
      <c r="D1" s="222"/>
      <c r="E1" s="222"/>
    </row>
    <row r="2" spans="1:5" ht="15.75" x14ac:dyDescent="0.25">
      <c r="A2" s="223" t="s">
        <v>37</v>
      </c>
      <c r="B2" s="223"/>
      <c r="C2" s="223"/>
      <c r="D2" s="223"/>
      <c r="E2" s="223"/>
    </row>
    <row r="3" spans="1:5" ht="15.75" x14ac:dyDescent="0.25">
      <c r="A3" s="224" t="s">
        <v>45</v>
      </c>
      <c r="B3" s="224"/>
      <c r="C3" s="224"/>
      <c r="D3" s="224"/>
      <c r="E3" s="224"/>
    </row>
    <row r="4" spans="1:5" ht="15.75" x14ac:dyDescent="0.25">
      <c r="A4" s="225" t="s">
        <v>43</v>
      </c>
      <c r="B4" s="225"/>
      <c r="C4" s="225"/>
      <c r="D4" s="225"/>
      <c r="E4" s="225"/>
    </row>
    <row r="5" spans="1:5" ht="21" x14ac:dyDescent="0.35">
      <c r="A5" s="5"/>
    </row>
    <row r="6" spans="1:5" ht="18.75" x14ac:dyDescent="0.3">
      <c r="A6" s="10" t="s">
        <v>38</v>
      </c>
      <c r="B6" s="27"/>
      <c r="C6" s="21"/>
      <c r="D6" s="21"/>
      <c r="E6" s="21"/>
    </row>
    <row r="7" spans="1:5" ht="18.75" x14ac:dyDescent="0.3">
      <c r="A7" s="10" t="s">
        <v>0</v>
      </c>
      <c r="B7" s="27"/>
      <c r="C7" s="21"/>
      <c r="D7" s="21"/>
      <c r="E7" s="21"/>
    </row>
    <row r="8" spans="1:5" x14ac:dyDescent="0.25">
      <c r="A8" t="s">
        <v>1</v>
      </c>
      <c r="B8" s="6">
        <v>774900</v>
      </c>
    </row>
    <row r="9" spans="1:5" x14ac:dyDescent="0.25">
      <c r="A9" t="s">
        <v>3</v>
      </c>
      <c r="B9" s="6"/>
    </row>
    <row r="10" spans="1:5" x14ac:dyDescent="0.25">
      <c r="A10" t="s">
        <v>2</v>
      </c>
      <c r="B10" s="6"/>
      <c r="C10" t="s">
        <v>33</v>
      </c>
    </row>
    <row r="11" spans="1:5" x14ac:dyDescent="0.25">
      <c r="A11" t="s">
        <v>14</v>
      </c>
      <c r="B11" s="6"/>
      <c r="C11" t="s">
        <v>33</v>
      </c>
    </row>
    <row r="12" spans="1:5" x14ac:dyDescent="0.25">
      <c r="A12" t="s">
        <v>15</v>
      </c>
      <c r="B12" s="6"/>
      <c r="C12" t="s">
        <v>33</v>
      </c>
    </row>
    <row r="13" spans="1:5" x14ac:dyDescent="0.25">
      <c r="A13" t="s">
        <v>4</v>
      </c>
      <c r="B13" s="6"/>
    </row>
    <row r="14" spans="1:5" x14ac:dyDescent="0.25">
      <c r="A14" t="s">
        <v>5</v>
      </c>
      <c r="B14" s="6"/>
    </row>
    <row r="15" spans="1:5" x14ac:dyDescent="0.25">
      <c r="A15" t="s">
        <v>6</v>
      </c>
      <c r="B15" s="6"/>
    </row>
    <row r="16" spans="1:5" x14ac:dyDescent="0.25">
      <c r="A16" t="s">
        <v>7</v>
      </c>
      <c r="B16" s="6"/>
    </row>
    <row r="17" spans="1:6" x14ac:dyDescent="0.25">
      <c r="A17" t="s">
        <v>8</v>
      </c>
      <c r="B17" s="6"/>
    </row>
    <row r="18" spans="1:6" x14ac:dyDescent="0.25">
      <c r="A18" t="s">
        <v>9</v>
      </c>
      <c r="B18" s="8"/>
    </row>
    <row r="19" spans="1:6" x14ac:dyDescent="0.25">
      <c r="A19" t="s">
        <v>30</v>
      </c>
      <c r="B19" s="7"/>
      <c r="C19" t="s">
        <v>32</v>
      </c>
    </row>
    <row r="20" spans="1:6" x14ac:dyDescent="0.25">
      <c r="A20" t="s">
        <v>10</v>
      </c>
      <c r="B20" s="1">
        <f>B8+B9-B11-B10-B12+B14+B13+B15+B16+B17+B18-B19</f>
        <v>774900</v>
      </c>
    </row>
    <row r="22" spans="1:6" x14ac:dyDescent="0.25">
      <c r="A22" t="s">
        <v>11</v>
      </c>
      <c r="B22" s="1">
        <v>12</v>
      </c>
    </row>
    <row r="23" spans="1:6" x14ac:dyDescent="0.25">
      <c r="A23" t="s">
        <v>13</v>
      </c>
      <c r="B23" s="1">
        <f>B20/B22</f>
        <v>64575</v>
      </c>
    </row>
    <row r="25" spans="1:6" x14ac:dyDescent="0.25">
      <c r="A25" t="s">
        <v>12</v>
      </c>
      <c r="B25" s="1">
        <v>2.5</v>
      </c>
    </row>
    <row r="26" spans="1:6" ht="15.75" thickBot="1" x14ac:dyDescent="0.3">
      <c r="A26" s="3" t="s">
        <v>0</v>
      </c>
      <c r="B26" s="4">
        <f>B23*B25</f>
        <v>161437.5</v>
      </c>
    </row>
    <row r="27" spans="1:6" ht="19.5" thickTop="1" x14ac:dyDescent="0.3">
      <c r="A27" s="10" t="s">
        <v>39</v>
      </c>
      <c r="B27" s="27"/>
      <c r="C27" s="21"/>
      <c r="D27" s="21"/>
      <c r="E27" s="21"/>
    </row>
    <row r="28" spans="1:6" ht="18.75" x14ac:dyDescent="0.3">
      <c r="A28" s="10" t="s">
        <v>29</v>
      </c>
      <c r="B28" s="27"/>
      <c r="C28" s="21"/>
      <c r="D28" s="21"/>
      <c r="E28" s="21"/>
    </row>
    <row r="29" spans="1:6" x14ac:dyDescent="0.25">
      <c r="A29" t="s">
        <v>16</v>
      </c>
    </row>
    <row r="30" spans="1:6" x14ac:dyDescent="0.25">
      <c r="B30" s="11" t="s">
        <v>34</v>
      </c>
      <c r="E30" s="3" t="s">
        <v>35</v>
      </c>
    </row>
    <row r="31" spans="1:6" x14ac:dyDescent="0.25">
      <c r="A31" t="s">
        <v>3</v>
      </c>
      <c r="B31" s="6">
        <v>774900</v>
      </c>
      <c r="C31" s="16"/>
      <c r="D31" s="16"/>
      <c r="E31" s="13">
        <f>SUM(B31/52)*8</f>
        <v>119215.38461538461</v>
      </c>
      <c r="F31" s="16"/>
    </row>
    <row r="32" spans="1:6" x14ac:dyDescent="0.25">
      <c r="A32" t="s">
        <v>2</v>
      </c>
      <c r="B32" s="6"/>
      <c r="C32" s="16" t="s">
        <v>33</v>
      </c>
      <c r="D32" s="16"/>
      <c r="E32" s="13">
        <f t="shared" ref="E32:E44" si="0">SUM(B32/52)*8</f>
        <v>0</v>
      </c>
      <c r="F32" s="16"/>
    </row>
    <row r="33" spans="1:8" x14ac:dyDescent="0.25">
      <c r="A33" t="s">
        <v>14</v>
      </c>
      <c r="B33" s="6"/>
      <c r="C33" s="16" t="s">
        <v>33</v>
      </c>
      <c r="D33" s="16"/>
      <c r="E33" s="13">
        <f t="shared" si="0"/>
        <v>0</v>
      </c>
      <c r="F33" s="16"/>
    </row>
    <row r="34" spans="1:8" x14ac:dyDescent="0.25">
      <c r="A34" t="s">
        <v>15</v>
      </c>
      <c r="B34" s="6"/>
      <c r="C34" s="16" t="s">
        <v>33</v>
      </c>
      <c r="D34" s="16"/>
      <c r="E34" s="13">
        <f t="shared" si="0"/>
        <v>0</v>
      </c>
      <c r="F34" s="16"/>
    </row>
    <row r="35" spans="1:8" x14ac:dyDescent="0.25">
      <c r="A35" t="s">
        <v>4</v>
      </c>
      <c r="B35" s="6"/>
      <c r="C35" s="16"/>
      <c r="D35" s="16"/>
      <c r="E35" s="13">
        <f t="shared" si="0"/>
        <v>0</v>
      </c>
      <c r="F35" s="16"/>
    </row>
    <row r="36" spans="1:8" x14ac:dyDescent="0.25">
      <c r="A36" t="s">
        <v>5</v>
      </c>
      <c r="B36" s="6"/>
      <c r="C36" s="16"/>
      <c r="D36" s="16"/>
      <c r="E36" s="13">
        <f t="shared" si="0"/>
        <v>0</v>
      </c>
      <c r="F36" s="16"/>
    </row>
    <row r="37" spans="1:8" x14ac:dyDescent="0.25">
      <c r="A37" t="s">
        <v>6</v>
      </c>
      <c r="B37" s="6"/>
      <c r="C37" s="16"/>
      <c r="D37" s="16"/>
      <c r="E37" s="13">
        <f t="shared" si="0"/>
        <v>0</v>
      </c>
      <c r="F37" s="16"/>
    </row>
    <row r="38" spans="1:8" x14ac:dyDescent="0.25">
      <c r="A38" t="s">
        <v>7</v>
      </c>
      <c r="B38" s="6"/>
      <c r="C38" s="16"/>
      <c r="D38" s="16"/>
      <c r="E38" s="13">
        <f t="shared" si="0"/>
        <v>0</v>
      </c>
      <c r="F38" s="16"/>
    </row>
    <row r="39" spans="1:8" x14ac:dyDescent="0.25">
      <c r="A39" t="s">
        <v>8</v>
      </c>
      <c r="B39" s="6"/>
      <c r="C39" s="16"/>
      <c r="D39" s="16"/>
      <c r="E39" s="13">
        <f t="shared" si="0"/>
        <v>0</v>
      </c>
      <c r="F39" s="16"/>
    </row>
    <row r="40" spans="1:8" x14ac:dyDescent="0.25">
      <c r="A40" t="s">
        <v>9</v>
      </c>
      <c r="B40" s="6"/>
      <c r="C40" s="16"/>
      <c r="D40" s="16"/>
      <c r="E40" s="13">
        <f t="shared" si="0"/>
        <v>0</v>
      </c>
      <c r="F40" s="16"/>
    </row>
    <row r="41" spans="1:8" x14ac:dyDescent="0.25">
      <c r="A41" t="s">
        <v>31</v>
      </c>
      <c r="B41" s="6"/>
      <c r="C41" s="16" t="s">
        <v>33</v>
      </c>
      <c r="D41" s="16"/>
      <c r="E41" s="13">
        <f t="shared" si="0"/>
        <v>0</v>
      </c>
      <c r="F41" s="16"/>
    </row>
    <row r="42" spans="1:8" x14ac:dyDescent="0.25">
      <c r="A42" t="s">
        <v>17</v>
      </c>
      <c r="B42" s="6">
        <v>81200</v>
      </c>
      <c r="C42" s="16"/>
      <c r="D42" s="16"/>
      <c r="E42" s="13">
        <f t="shared" si="0"/>
        <v>12492.307692307691</v>
      </c>
      <c r="F42" s="16"/>
    </row>
    <row r="43" spans="1:8" x14ac:dyDescent="0.25">
      <c r="A43" t="s">
        <v>18</v>
      </c>
      <c r="B43" s="6">
        <v>179540</v>
      </c>
      <c r="C43" s="16"/>
      <c r="D43" s="16"/>
      <c r="E43" s="13">
        <f t="shared" si="0"/>
        <v>27621.538461538461</v>
      </c>
      <c r="F43" s="16"/>
    </row>
    <row r="44" spans="1:8" x14ac:dyDescent="0.25">
      <c r="A44" t="s">
        <v>19</v>
      </c>
      <c r="B44" s="15">
        <v>20850</v>
      </c>
      <c r="C44" s="16"/>
      <c r="D44" s="16"/>
      <c r="E44" s="15">
        <f t="shared" si="0"/>
        <v>3207.6923076923076</v>
      </c>
      <c r="F44" s="16"/>
    </row>
    <row r="45" spans="1:8" x14ac:dyDescent="0.25">
      <c r="A45" t="s">
        <v>20</v>
      </c>
      <c r="B45" s="1">
        <f>B31-B32+B35+B36+B37+B38+B39+B40-B41-B33-B34+B42+B43+B44</f>
        <v>1056490</v>
      </c>
      <c r="E45" s="1">
        <f>E31-E32+E35+E36+E37+E38+E39+E40-E41-E33-E34+E42+E43+E44</f>
        <v>162536.92307692309</v>
      </c>
      <c r="H45" s="12"/>
    </row>
    <row r="46" spans="1:8" x14ac:dyDescent="0.25">
      <c r="E46" s="1"/>
    </row>
    <row r="47" spans="1:8" x14ac:dyDescent="0.25">
      <c r="A47" s="3" t="s">
        <v>0</v>
      </c>
      <c r="E47" s="11">
        <f>B26</f>
        <v>161437.5</v>
      </c>
    </row>
    <row r="48" spans="1:8" x14ac:dyDescent="0.25">
      <c r="E48" s="1"/>
    </row>
    <row r="49" spans="1:5" x14ac:dyDescent="0.25">
      <c r="A49" s="3" t="s">
        <v>49</v>
      </c>
      <c r="E49" s="11">
        <f>IF(E45&lt;E47,E45,E47)</f>
        <v>161437.5</v>
      </c>
    </row>
    <row r="50" spans="1:5" ht="15.75" thickBot="1" x14ac:dyDescent="0.3">
      <c r="E50" s="14"/>
    </row>
    <row r="51" spans="1:5" ht="15.75" thickBot="1" x14ac:dyDescent="0.3">
      <c r="A51" s="22" t="s">
        <v>36</v>
      </c>
      <c r="B51" s="23"/>
      <c r="C51" s="24"/>
      <c r="D51" s="24"/>
      <c r="E51" s="25">
        <f>+E47-E49</f>
        <v>0</v>
      </c>
    </row>
    <row r="52" spans="1:5" s="16" customFormat="1" ht="18.75" x14ac:dyDescent="0.3">
      <c r="A52" s="10" t="s">
        <v>40</v>
      </c>
      <c r="B52" s="27"/>
      <c r="C52" s="21"/>
      <c r="D52" s="21"/>
      <c r="E52" s="28"/>
    </row>
    <row r="53" spans="1:5" s="16" customFormat="1" ht="18.75" x14ac:dyDescent="0.3">
      <c r="A53" s="10" t="s">
        <v>41</v>
      </c>
      <c r="B53" s="27"/>
      <c r="C53" s="21"/>
      <c r="D53" s="21"/>
      <c r="E53" s="28"/>
    </row>
    <row r="54" spans="1:5" x14ac:dyDescent="0.25">
      <c r="A54" t="s">
        <v>21</v>
      </c>
      <c r="B54" s="6">
        <v>10</v>
      </c>
      <c r="E54" s="14"/>
    </row>
    <row r="55" spans="1:5" x14ac:dyDescent="0.25">
      <c r="A55" t="s">
        <v>24</v>
      </c>
      <c r="B55" s="6">
        <v>10</v>
      </c>
      <c r="E55" s="14"/>
    </row>
    <row r="56" spans="1:5" x14ac:dyDescent="0.25">
      <c r="E56" s="14"/>
    </row>
    <row r="57" spans="1:5" x14ac:dyDescent="0.25">
      <c r="A57" t="s">
        <v>22</v>
      </c>
      <c r="B57" s="6">
        <v>11</v>
      </c>
      <c r="E57" s="14"/>
    </row>
    <row r="58" spans="1:5" x14ac:dyDescent="0.25">
      <c r="A58" t="s">
        <v>23</v>
      </c>
      <c r="B58" s="6">
        <v>11</v>
      </c>
      <c r="E58" s="14"/>
    </row>
    <row r="59" spans="1:5" x14ac:dyDescent="0.25">
      <c r="A59" t="s">
        <v>26</v>
      </c>
      <c r="B59" s="1">
        <f>IF(B57&lt;B58,B57,B58)</f>
        <v>11</v>
      </c>
      <c r="E59" s="14"/>
    </row>
    <row r="60" spans="1:5" x14ac:dyDescent="0.25">
      <c r="E60" s="14"/>
    </row>
    <row r="61" spans="1:5" x14ac:dyDescent="0.25">
      <c r="E61" s="14"/>
    </row>
    <row r="62" spans="1:5" x14ac:dyDescent="0.25">
      <c r="A62" t="s">
        <v>27</v>
      </c>
      <c r="B62" s="2">
        <f>IF(B55&gt;=B59,1,B54/B59)</f>
        <v>0.90909090909090906</v>
      </c>
      <c r="E62" s="18"/>
    </row>
    <row r="63" spans="1:5" x14ac:dyDescent="0.25">
      <c r="E63" s="14"/>
    </row>
    <row r="64" spans="1:5" ht="15.75" thickBot="1" x14ac:dyDescent="0.3">
      <c r="A64" s="3" t="s">
        <v>25</v>
      </c>
      <c r="B64" s="4">
        <f>B62*E49</f>
        <v>146761.36363636362</v>
      </c>
      <c r="E64" s="17"/>
    </row>
    <row r="65" spans="1:6" ht="16.5" thickTop="1" thickBot="1" x14ac:dyDescent="0.3">
      <c r="A65" s="3"/>
      <c r="B65" s="9"/>
      <c r="E65" s="17"/>
    </row>
    <row r="66" spans="1:6" ht="15.75" thickBot="1" x14ac:dyDescent="0.3">
      <c r="A66" s="22" t="s">
        <v>42</v>
      </c>
      <c r="B66" s="26">
        <f>B26-B64</f>
        <v>14676.136363636382</v>
      </c>
      <c r="E66" s="17"/>
    </row>
    <row r="67" spans="1:6" x14ac:dyDescent="0.25">
      <c r="E67" s="19"/>
    </row>
    <row r="68" spans="1:6" x14ac:dyDescent="0.25">
      <c r="A68" t="s">
        <v>28</v>
      </c>
    </row>
    <row r="69" spans="1:6" ht="19.5" thickBot="1" x14ac:dyDescent="0.35">
      <c r="A69" s="10" t="s">
        <v>50</v>
      </c>
      <c r="B69" s="27"/>
      <c r="C69" s="21"/>
      <c r="D69" s="21"/>
      <c r="E69" s="21"/>
    </row>
    <row r="70" spans="1:6" ht="66" customHeight="1" thickBot="1" x14ac:dyDescent="0.3">
      <c r="A70" s="226" t="s">
        <v>51</v>
      </c>
      <c r="B70" s="227"/>
      <c r="C70" s="227"/>
      <c r="D70" s="227"/>
      <c r="E70" s="228"/>
      <c r="F70" s="20"/>
    </row>
    <row r="71" spans="1:6" ht="27.75" customHeight="1" x14ac:dyDescent="0.25">
      <c r="A71" s="229" t="s">
        <v>52</v>
      </c>
      <c r="B71" s="230"/>
      <c r="C71" s="230"/>
      <c r="D71" s="230"/>
      <c r="E71" s="231"/>
    </row>
    <row r="72" spans="1:6" ht="33" customHeight="1" x14ac:dyDescent="0.25">
      <c r="A72" s="216" t="s">
        <v>46</v>
      </c>
      <c r="B72" s="217"/>
      <c r="C72" s="217"/>
      <c r="D72" s="217"/>
      <c r="E72" s="218"/>
    </row>
    <row r="73" spans="1:6" ht="31.5" customHeight="1" x14ac:dyDescent="0.25">
      <c r="A73" s="216" t="s">
        <v>47</v>
      </c>
      <c r="B73" s="217"/>
      <c r="C73" s="217"/>
      <c r="D73" s="217"/>
      <c r="E73" s="218"/>
    </row>
    <row r="74" spans="1:6" ht="33.75" customHeight="1" thickBot="1" x14ac:dyDescent="0.3">
      <c r="A74" s="219" t="s">
        <v>48</v>
      </c>
      <c r="B74" s="220"/>
      <c r="C74" s="220"/>
      <c r="D74" s="220"/>
      <c r="E74" s="221"/>
    </row>
  </sheetData>
  <mergeCells count="9">
    <mergeCell ref="A72:E72"/>
    <mergeCell ref="A73:E73"/>
    <mergeCell ref="A74:E74"/>
    <mergeCell ref="A1:E1"/>
    <mergeCell ref="A2:E2"/>
    <mergeCell ref="A3:E3"/>
    <mergeCell ref="A4:E4"/>
    <mergeCell ref="A70:E70"/>
    <mergeCell ref="A71:E71"/>
  </mergeCells>
  <printOptions horizontalCentered="1"/>
  <pageMargins left="0.7" right="0.7" top="0.25" bottom="0.5" header="0" footer="0"/>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PPP WORKSHEET</vt:lpstr>
      <vt:lpstr>SAMPLE</vt:lpstr>
      <vt:lpstr>'PPP WORKSHEET'!Print_Area</vt:lpstr>
      <vt:lpstr>SAMPLE!Print_Area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Eggerichs Rock</dc:creator>
  <cp:lastModifiedBy>Taylor Brown</cp:lastModifiedBy>
  <cp:lastPrinted>2020-04-02T20:39:24Z</cp:lastPrinted>
  <dcterms:created xsi:type="dcterms:W3CDTF">2020-03-28T15:22:07Z</dcterms:created>
  <dcterms:modified xsi:type="dcterms:W3CDTF">2020-04-13T17:03:16Z</dcterms:modified>
</cp:coreProperties>
</file>